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ndrewLevitt\Documents\Cleanup Feb 2023\HBS final papers\"/>
    </mc:Choice>
  </mc:AlternateContent>
  <xr:revisionPtr revIDLastSave="0" documentId="8_{BA2D1890-D59E-442C-BC40-482BABA67E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FP" sheetId="3" r:id="rId1"/>
    <sheet name="Sheet2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3" l="1"/>
  <c r="V6" i="4" s="1"/>
  <c r="V15" i="4" s="1"/>
  <c r="D11" i="3"/>
  <c r="D12" i="3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AH16" i="4"/>
  <c r="AH19" i="4" s="1"/>
  <c r="AG16" i="4"/>
  <c r="AG19" i="4" s="1"/>
  <c r="AF16" i="4"/>
  <c r="AF19" i="4" s="1"/>
  <c r="AE16" i="4"/>
  <c r="AE19" i="4" s="1"/>
  <c r="AD16" i="4"/>
  <c r="AD19" i="4" s="1"/>
  <c r="AC16" i="4"/>
  <c r="AC19" i="4" s="1"/>
  <c r="AH15" i="4"/>
  <c r="AG15" i="4"/>
  <c r="AF15" i="4"/>
  <c r="AE15" i="4"/>
  <c r="AD15" i="4"/>
  <c r="AC15" i="4"/>
  <c r="AB15" i="4"/>
  <c r="AA15" i="4"/>
  <c r="L15" i="4"/>
  <c r="L17" i="4" s="1"/>
  <c r="L18" i="4" s="1"/>
  <c r="N14" i="4"/>
  <c r="M14" i="4"/>
  <c r="L14" i="4"/>
  <c r="L7" i="4"/>
  <c r="L8" i="4" s="1"/>
  <c r="D17" i="3" l="1"/>
  <c r="W6" i="4"/>
  <c r="W15" i="4" s="1"/>
  <c r="Z6" i="4"/>
  <c r="Z15" i="4" s="1"/>
  <c r="N6" i="4"/>
  <c r="N15" i="4" s="1"/>
  <c r="N17" i="4" s="1"/>
  <c r="O6" i="4"/>
  <c r="O15" i="4" s="1"/>
  <c r="P6" i="4"/>
  <c r="P15" i="4" s="1"/>
  <c r="M6" i="4"/>
  <c r="M7" i="4" s="1"/>
  <c r="M8" i="4" s="1"/>
  <c r="Q6" i="4"/>
  <c r="Q15" i="4" s="1"/>
  <c r="X6" i="4"/>
  <c r="X15" i="4" s="1"/>
  <c r="Y6" i="4"/>
  <c r="Y15" i="4" s="1"/>
  <c r="R6" i="4"/>
  <c r="R15" i="4" s="1"/>
  <c r="S6" i="4"/>
  <c r="S15" i="4" s="1"/>
  <c r="T6" i="4"/>
  <c r="T15" i="4" s="1"/>
  <c r="U6" i="4"/>
  <c r="U15" i="4" s="1"/>
  <c r="AI19" i="4"/>
  <c r="D18" i="3"/>
  <c r="D14" i="3"/>
  <c r="L2" i="4" s="1"/>
  <c r="N7" i="4" l="1"/>
  <c r="N8" i="4" s="1"/>
  <c r="M15" i="4"/>
  <c r="M17" i="4" s="1"/>
  <c r="M18" i="4" s="1"/>
  <c r="N18" i="4" s="1"/>
  <c r="AI6" i="4"/>
  <c r="AI15" i="4" s="1"/>
  <c r="AB5" i="4"/>
  <c r="P5" i="4"/>
  <c r="X2" i="4"/>
  <c r="S2" i="4"/>
  <c r="AC2" i="4"/>
  <c r="O2" i="4"/>
  <c r="Z2" i="4"/>
  <c r="AA5" i="4"/>
  <c r="O5" i="4"/>
  <c r="W2" i="4"/>
  <c r="Z5" i="4"/>
  <c r="AH2" i="4"/>
  <c r="V2" i="4"/>
  <c r="AF5" i="4"/>
  <c r="T5" i="4"/>
  <c r="S5" i="4"/>
  <c r="R5" i="4"/>
  <c r="Y2" i="4"/>
  <c r="Y5" i="4"/>
  <c r="AG2" i="4"/>
  <c r="U2" i="4"/>
  <c r="T2" i="4"/>
  <c r="U5" i="4"/>
  <c r="X5" i="4"/>
  <c r="AF2" i="4"/>
  <c r="W5" i="4"/>
  <c r="AE2" i="4"/>
  <c r="Q2" i="4"/>
  <c r="AB2" i="4"/>
  <c r="AD5" i="4"/>
  <c r="Q5" i="4"/>
  <c r="AH5" i="4"/>
  <c r="V5" i="4"/>
  <c r="AD2" i="4"/>
  <c r="R2" i="4"/>
  <c r="AG5" i="4"/>
  <c r="P2" i="4"/>
  <c r="AE5" i="4"/>
  <c r="AC5" i="4"/>
  <c r="AA2" i="4"/>
  <c r="D19" i="3"/>
  <c r="D22" i="3"/>
  <c r="V7" i="4" l="1"/>
  <c r="V14" i="4"/>
  <c r="V17" i="4" s="1"/>
  <c r="U7" i="4"/>
  <c r="U14" i="4"/>
  <c r="U17" i="4" s="1"/>
  <c r="O14" i="4"/>
  <c r="O17" i="4" s="1"/>
  <c r="O18" i="4" s="1"/>
  <c r="AI5" i="4"/>
  <c r="AI14" i="4" s="1"/>
  <c r="O7" i="4"/>
  <c r="O8" i="4" s="1"/>
  <c r="Y7" i="4"/>
  <c r="Y14" i="4"/>
  <c r="Y17" i="4" s="1"/>
  <c r="R14" i="4"/>
  <c r="R17" i="4" s="1"/>
  <c r="R7" i="4"/>
  <c r="AH7" i="4"/>
  <c r="AH14" i="4"/>
  <c r="AH17" i="4" s="1"/>
  <c r="AD7" i="4"/>
  <c r="AD14" i="4"/>
  <c r="AD17" i="4" s="1"/>
  <c r="Q14" i="4"/>
  <c r="Q17" i="4" s="1"/>
  <c r="Q7" i="4"/>
  <c r="T7" i="4"/>
  <c r="T14" i="4"/>
  <c r="T17" i="4" s="1"/>
  <c r="AE7" i="4"/>
  <c r="AE14" i="4"/>
  <c r="AE17" i="4" s="1"/>
  <c r="W7" i="4"/>
  <c r="W14" i="4"/>
  <c r="W17" i="4" s="1"/>
  <c r="AF7" i="4"/>
  <c r="AF14" i="4"/>
  <c r="AF17" i="4" s="1"/>
  <c r="P14" i="4"/>
  <c r="P17" i="4" s="1"/>
  <c r="P7" i="4"/>
  <c r="Z14" i="4"/>
  <c r="Z17" i="4" s="1"/>
  <c r="Z7" i="4"/>
  <c r="AA14" i="4"/>
  <c r="AA17" i="4" s="1"/>
  <c r="AA7" i="4"/>
  <c r="AB7" i="4"/>
  <c r="AB14" i="4"/>
  <c r="AB17" i="4" s="1"/>
  <c r="S7" i="4"/>
  <c r="S14" i="4"/>
  <c r="S17" i="4" s="1"/>
  <c r="AC14" i="4"/>
  <c r="AC17" i="4" s="1"/>
  <c r="AC7" i="4"/>
  <c r="AG7" i="4"/>
  <c r="AG14" i="4"/>
  <c r="AG17" i="4" s="1"/>
  <c r="X7" i="4"/>
  <c r="X14" i="4"/>
  <c r="X17" i="4" s="1"/>
  <c r="D20" i="3"/>
  <c r="D21" i="3"/>
  <c r="P18" i="4" l="1"/>
  <c r="Q18" i="4" s="1"/>
  <c r="R18" i="4" s="1"/>
  <c r="S18" i="4" s="1"/>
  <c r="T18" i="4" s="1"/>
  <c r="U18" i="4" s="1"/>
  <c r="V18" i="4" s="1"/>
  <c r="W18" i="4" s="1"/>
  <c r="X18" i="4" s="1"/>
  <c r="Y18" i="4" s="1"/>
  <c r="Z18" i="4" s="1"/>
  <c r="AA18" i="4" s="1"/>
  <c r="AB18" i="4" s="1"/>
  <c r="AC18" i="4" s="1"/>
  <c r="AD18" i="4" s="1"/>
  <c r="AE18" i="4" s="1"/>
  <c r="AF18" i="4" s="1"/>
  <c r="AG18" i="4" s="1"/>
  <c r="AH18" i="4" s="1"/>
  <c r="P8" i="4"/>
  <c r="Q8" i="4" s="1"/>
  <c r="R8" i="4" s="1"/>
  <c r="S8" i="4" s="1"/>
  <c r="T8" i="4" s="1"/>
  <c r="U8" i="4" s="1"/>
  <c r="V8" i="4" s="1"/>
  <c r="W8" i="4" s="1"/>
  <c r="X8" i="4" s="1"/>
  <c r="Y8" i="4" s="1"/>
  <c r="Z8" i="4" s="1"/>
  <c r="AA8" i="4" s="1"/>
  <c r="AB8" i="4" s="1"/>
  <c r="AC8" i="4" s="1"/>
  <c r="AD8" i="4" s="1"/>
  <c r="AE8" i="4" s="1"/>
  <c r="AF8" i="4" s="1"/>
  <c r="AG8" i="4" s="1"/>
  <c r="AH8" i="4" s="1"/>
</calcChain>
</file>

<file path=xl/sharedStrings.xml><?xml version="1.0" encoding="utf-8"?>
<sst xmlns="http://schemas.openxmlformats.org/spreadsheetml/2006/main" count="87" uniqueCount="41">
  <si>
    <t>TOTAL</t>
  </si>
  <si>
    <t>Outcomes payments</t>
  </si>
  <si>
    <t>£m</t>
  </si>
  <si>
    <t>Project cashflows (£m)</t>
  </si>
  <si>
    <t>Cumulative project cash</t>
  </si>
  <si>
    <t>Project costs</t>
  </si>
  <si>
    <t>Investment / (repayment)</t>
  </si>
  <si>
    <t xml:space="preserve">Number of teams </t>
  </si>
  <si>
    <t>% of cases that would move out of borough</t>
  </si>
  <si>
    <t>Q 0</t>
  </si>
  <si>
    <t xml:space="preserve">Q 1 </t>
  </si>
  <si>
    <t>Q 2</t>
  </si>
  <si>
    <t>Q 3</t>
  </si>
  <si>
    <t>Q 4</t>
  </si>
  <si>
    <t>Q 1</t>
  </si>
  <si>
    <t>outcomes trend</t>
  </si>
  <si>
    <t>Project cash</t>
  </si>
  <si>
    <t>''Investor' cash flows</t>
  </si>
  <si>
    <t>Total number of families supported</t>
  </si>
  <si>
    <t>Total costs (£m)</t>
  </si>
  <si>
    <t>Total outcome payments (£m)</t>
  </si>
  <si>
    <t>Years of referrals</t>
  </si>
  <si>
    <t>Total delivery time (in years)</t>
  </si>
  <si>
    <t>Assumed outcomes payments (£m)</t>
  </si>
  <si>
    <t>Simple model - Pan London Care Impact Partnership</t>
  </si>
  <si>
    <t>Number of starts per team per year</t>
  </si>
  <si>
    <t xml:space="preserve">Number of families per team per year who stay in borough </t>
  </si>
  <si>
    <t>Total investment in design features and delivery pilots* (£m)</t>
  </si>
  <si>
    <t>*e.g. investment in a Senior Clinical Director, extra Thrapists, enhanced training and clinical support, closer partnership with social work teams, expansion to more boroughs, etc</t>
  </si>
  <si>
    <t>Total surplus / (deficit) (£m)</t>
  </si>
  <si>
    <t>'Basic' delivery costs per team per year (£m)</t>
  </si>
  <si>
    <t>Investment into innovations to improve quality of team delivery (£m)</t>
  </si>
  <si>
    <t>Investment into innovations to treat more families per team (£m)</t>
  </si>
  <si>
    <t>Assumed impact on results (e.g. 20% improvement vs 'normal' performance)</t>
  </si>
  <si>
    <t>Impact</t>
  </si>
  <si>
    <t>Avg. payment per family (dependent on quality / effectiveness)</t>
  </si>
  <si>
    <t>** Boroughs cease payments for families who move 'Out Of Borough', from the date when they move house</t>
  </si>
  <si>
    <t>Estimated avg. payment per start (inc. OOB** cases)</t>
  </si>
  <si>
    <t>Key:</t>
  </si>
  <si>
    <t>Input Cells</t>
  </si>
  <si>
    <t xml:space="preserve">Estimated avg. total costs per start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</si>
</sst>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0.0"/>
    <numFmt numFmtId="165" formatCode="_-&quot;£&quot;* #,##0.0_-;\-&quot;£&quot;* #,##0.0_-;_-&quot;£&quot;* &quot;-&quot;??_-;_-@_-"/>
    <numFmt numFmtId="166" formatCode="_-&quot;£&quot;* #,##0_-;\-&quot;£&quot;* #,##0_-;_-&quot;£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3288D"/>
        <bgColor indexed="64"/>
      </patternFill>
    </fill>
    <fill>
      <patternFill patternType="solid">
        <fgColor rgb="FF282E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8" fontId="0" fillId="0" borderId="0" xfId="0" applyNumberFormat="1"/>
    <xf numFmtId="0" fontId="4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7" fillId="0" borderId="0" xfId="0" applyFont="1"/>
    <xf numFmtId="8" fontId="0" fillId="0" borderId="1" xfId="0" applyNumberFormat="1" applyBorder="1"/>
    <xf numFmtId="44" fontId="0" fillId="0" borderId="1" xfId="0" applyNumberFormat="1" applyBorder="1"/>
    <xf numFmtId="0" fontId="0" fillId="3" borderId="0" xfId="0" applyFill="1"/>
    <xf numFmtId="0" fontId="1" fillId="3" borderId="0" xfId="0" applyFont="1" applyFill="1"/>
    <xf numFmtId="0" fontId="6" fillId="4" borderId="0" xfId="0" applyFont="1" applyFill="1"/>
    <xf numFmtId="164" fontId="0" fillId="0" borderId="0" xfId="0" applyNumberFormat="1"/>
    <xf numFmtId="1" fontId="0" fillId="0" borderId="0" xfId="0" applyNumberFormat="1"/>
    <xf numFmtId="0" fontId="0" fillId="0" borderId="2" xfId="0" applyBorder="1"/>
    <xf numFmtId="0" fontId="0" fillId="3" borderId="3" xfId="0" applyFill="1" applyBorder="1"/>
    <xf numFmtId="165" fontId="0" fillId="3" borderId="4" xfId="0" applyNumberFormat="1" applyFill="1" applyBorder="1"/>
    <xf numFmtId="1" fontId="0" fillId="3" borderId="4" xfId="0" applyNumberFormat="1" applyFill="1" applyBorder="1"/>
    <xf numFmtId="0" fontId="0" fillId="0" borderId="5" xfId="0" applyBorder="1"/>
    <xf numFmtId="166" fontId="0" fillId="0" borderId="6" xfId="0" applyNumberFormat="1" applyBorder="1"/>
    <xf numFmtId="165" fontId="2" fillId="2" borderId="0" xfId="0" applyNumberFormat="1" applyFont="1" applyFill="1"/>
    <xf numFmtId="0" fontId="0" fillId="0" borderId="0" xfId="0" quotePrefix="1" applyAlignment="1">
      <alignment horizontal="left"/>
    </xf>
    <xf numFmtId="9" fontId="8" fillId="0" borderId="0" xfId="0" applyNumberFormat="1" applyFont="1"/>
    <xf numFmtId="0" fontId="9" fillId="0" borderId="0" xfId="0" applyFont="1"/>
    <xf numFmtId="164" fontId="7" fillId="0" borderId="0" xfId="0" applyNumberFormat="1" applyFont="1"/>
    <xf numFmtId="9" fontId="2" fillId="2" borderId="0" xfId="1" applyFont="1" applyFill="1" applyBorder="1" applyAlignment="1">
      <alignment horizontal="center"/>
    </xf>
    <xf numFmtId="9" fontId="2" fillId="2" borderId="0" xfId="1" applyFont="1" applyFill="1" applyAlignment="1">
      <alignment horizontal="center"/>
    </xf>
    <xf numFmtId="6" fontId="0" fillId="0" borderId="0" xfId="0" applyNumberFormat="1"/>
    <xf numFmtId="0" fontId="2" fillId="0" borderId="0" xfId="0" applyFont="1" applyAlignment="1">
      <alignment horizontal="center"/>
    </xf>
    <xf numFmtId="0" fontId="6" fillId="5" borderId="7" xfId="0" applyFont="1" applyFill="1" applyBorder="1"/>
    <xf numFmtId="0" fontId="0" fillId="5" borderId="8" xfId="0" applyFill="1" applyBorder="1"/>
    <xf numFmtId="0" fontId="6" fillId="5" borderId="9" xfId="0" applyFont="1" applyFill="1" applyBorder="1"/>
    <xf numFmtId="0" fontId="0" fillId="0" borderId="10" xfId="0" applyBorder="1"/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0" borderId="3" xfId="0" applyBorder="1"/>
    <xf numFmtId="166" fontId="0" fillId="0" borderId="4" xfId="0" applyNumberFormat="1" applyBorder="1"/>
    <xf numFmtId="8" fontId="2" fillId="0" borderId="0" xfId="0" applyNumberFormat="1" applyFont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99"/>
      <color rgb="FF282EA0"/>
      <color rgb="FF23288D"/>
      <color rgb="FF56D1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Sheet2!$K$6</c:f>
              <c:strCache>
                <c:ptCount val="1"/>
                <c:pt idx="0">
                  <c:v>Project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Sheet2!$L$4:$AH$4</c:f>
              <c:strCache>
                <c:ptCount val="23"/>
                <c:pt idx="0">
                  <c:v>Q 0</c:v>
                </c:pt>
                <c:pt idx="1">
                  <c:v>Q 1 </c:v>
                </c:pt>
                <c:pt idx="2">
                  <c:v>Q 2</c:v>
                </c:pt>
                <c:pt idx="3">
                  <c:v>Q 3</c:v>
                </c:pt>
                <c:pt idx="4">
                  <c:v>Q 4</c:v>
                </c:pt>
                <c:pt idx="5">
                  <c:v>Q 1</c:v>
                </c:pt>
                <c:pt idx="6">
                  <c:v>Q 2</c:v>
                </c:pt>
                <c:pt idx="7">
                  <c:v>Q 3</c:v>
                </c:pt>
                <c:pt idx="8">
                  <c:v>Q 4</c:v>
                </c:pt>
                <c:pt idx="9">
                  <c:v>Q 1</c:v>
                </c:pt>
                <c:pt idx="10">
                  <c:v>Q 2</c:v>
                </c:pt>
                <c:pt idx="11">
                  <c:v>Q 3</c:v>
                </c:pt>
                <c:pt idx="12">
                  <c:v>Q 4</c:v>
                </c:pt>
                <c:pt idx="13">
                  <c:v>Q 1</c:v>
                </c:pt>
                <c:pt idx="14">
                  <c:v>Q 2</c:v>
                </c:pt>
                <c:pt idx="15">
                  <c:v>Q 3</c:v>
                </c:pt>
                <c:pt idx="16">
                  <c:v>Q 4</c:v>
                </c:pt>
                <c:pt idx="17">
                  <c:v>Q 1</c:v>
                </c:pt>
                <c:pt idx="18">
                  <c:v>Q 2</c:v>
                </c:pt>
                <c:pt idx="19">
                  <c:v>Q 3</c:v>
                </c:pt>
                <c:pt idx="20">
                  <c:v>Q 4</c:v>
                </c:pt>
                <c:pt idx="21">
                  <c:v>Q 1</c:v>
                </c:pt>
                <c:pt idx="22">
                  <c:v>Q 2</c:v>
                </c:pt>
              </c:strCache>
            </c:strRef>
          </c:cat>
          <c:val>
            <c:numRef>
              <c:f>Sheet2!$L$6:$AH$6</c:f>
              <c:numCache>
                <c:formatCode>_("£"* #,##0.00_);_("£"* \(#,##0.00\);_("£"* "-"??_);_(@_)</c:formatCode>
                <c:ptCount val="23"/>
                <c:pt idx="0" formatCode="General">
                  <c:v>0</c:v>
                </c:pt>
                <c:pt idx="1">
                  <c:v>-0.32250000000000001</c:v>
                </c:pt>
                <c:pt idx="2" formatCode="General">
                  <c:v>-0.32250000000000001</c:v>
                </c:pt>
                <c:pt idx="3" formatCode="General">
                  <c:v>-0.32250000000000001</c:v>
                </c:pt>
                <c:pt idx="4" formatCode="General">
                  <c:v>-0.32250000000000001</c:v>
                </c:pt>
                <c:pt idx="5" formatCode="General">
                  <c:v>-0.32250000000000001</c:v>
                </c:pt>
                <c:pt idx="6" formatCode="General">
                  <c:v>-0.32250000000000001</c:v>
                </c:pt>
                <c:pt idx="7" formatCode="General">
                  <c:v>-0.32250000000000001</c:v>
                </c:pt>
                <c:pt idx="8" formatCode="General">
                  <c:v>-0.32250000000000001</c:v>
                </c:pt>
                <c:pt idx="9" formatCode="General">
                  <c:v>-0.32250000000000001</c:v>
                </c:pt>
                <c:pt idx="10" formatCode="General">
                  <c:v>-0.32250000000000001</c:v>
                </c:pt>
                <c:pt idx="11" formatCode="General">
                  <c:v>-0.32250000000000001</c:v>
                </c:pt>
                <c:pt idx="12" formatCode="General">
                  <c:v>-0.32250000000000001</c:v>
                </c:pt>
                <c:pt idx="13" formatCode="General">
                  <c:v>-0.32250000000000001</c:v>
                </c:pt>
                <c:pt idx="14" formatCode="General">
                  <c:v>-0.32250000000000001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DB-4202-86F3-D92BE4258217}"/>
            </c:ext>
          </c:extLst>
        </c:ser>
        <c:ser>
          <c:idx val="0"/>
          <c:order val="1"/>
          <c:tx>
            <c:strRef>
              <c:f>Sheet2!$K$5</c:f>
              <c:strCache>
                <c:ptCount val="1"/>
                <c:pt idx="0">
                  <c:v>Outcomes payments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Sheet2!$L$4:$AH$4</c:f>
              <c:strCache>
                <c:ptCount val="23"/>
                <c:pt idx="0">
                  <c:v>Q 0</c:v>
                </c:pt>
                <c:pt idx="1">
                  <c:v>Q 1 </c:v>
                </c:pt>
                <c:pt idx="2">
                  <c:v>Q 2</c:v>
                </c:pt>
                <c:pt idx="3">
                  <c:v>Q 3</c:v>
                </c:pt>
                <c:pt idx="4">
                  <c:v>Q 4</c:v>
                </c:pt>
                <c:pt idx="5">
                  <c:v>Q 1</c:v>
                </c:pt>
                <c:pt idx="6">
                  <c:v>Q 2</c:v>
                </c:pt>
                <c:pt idx="7">
                  <c:v>Q 3</c:v>
                </c:pt>
                <c:pt idx="8">
                  <c:v>Q 4</c:v>
                </c:pt>
                <c:pt idx="9">
                  <c:v>Q 1</c:v>
                </c:pt>
                <c:pt idx="10">
                  <c:v>Q 2</c:v>
                </c:pt>
                <c:pt idx="11">
                  <c:v>Q 3</c:v>
                </c:pt>
                <c:pt idx="12">
                  <c:v>Q 4</c:v>
                </c:pt>
                <c:pt idx="13">
                  <c:v>Q 1</c:v>
                </c:pt>
                <c:pt idx="14">
                  <c:v>Q 2</c:v>
                </c:pt>
                <c:pt idx="15">
                  <c:v>Q 3</c:v>
                </c:pt>
                <c:pt idx="16">
                  <c:v>Q 4</c:v>
                </c:pt>
                <c:pt idx="17">
                  <c:v>Q 1</c:v>
                </c:pt>
                <c:pt idx="18">
                  <c:v>Q 2</c:v>
                </c:pt>
                <c:pt idx="19">
                  <c:v>Q 3</c:v>
                </c:pt>
                <c:pt idx="20">
                  <c:v>Q 4</c:v>
                </c:pt>
                <c:pt idx="21">
                  <c:v>Q 1</c:v>
                </c:pt>
                <c:pt idx="22">
                  <c:v>Q 2</c:v>
                </c:pt>
              </c:strCache>
            </c:strRef>
          </c:cat>
          <c:val>
            <c:numRef>
              <c:f>Sheet2!$L$5:$AH$5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&quot;£&quot;#,##0.00_);[Red]\(&quot;£&quot;#,##0.00\)">
                  <c:v>5.2379999999999996E-2</c:v>
                </c:pt>
                <c:pt idx="4" formatCode="&quot;£&quot;#,##0.00_);[Red]\(&quot;£&quot;#,##0.00\)">
                  <c:v>6.5474999999999992E-2</c:v>
                </c:pt>
                <c:pt idx="5" formatCode="&quot;£&quot;#,##0.00_);[Red]\(&quot;£&quot;#,##0.00\)">
                  <c:v>0.11785499999999999</c:v>
                </c:pt>
                <c:pt idx="6" formatCode="&quot;£&quot;#,##0.00_);[Red]\(&quot;£&quot;#,##0.00\)">
                  <c:v>0.14404500000000001</c:v>
                </c:pt>
                <c:pt idx="7" formatCode="&quot;£&quot;#,##0.00_);[Red]\(&quot;£&quot;#,##0.00\)">
                  <c:v>0.14404500000000001</c:v>
                </c:pt>
                <c:pt idx="8" formatCode="&quot;£&quot;#,##0.00_);[Red]\(&quot;£&quot;#,##0.00\)">
                  <c:v>0.15713999999999997</c:v>
                </c:pt>
                <c:pt idx="9" formatCode="&quot;£&quot;#,##0.00_);[Red]\(&quot;£&quot;#,##0.00\)">
                  <c:v>0.18332999999999997</c:v>
                </c:pt>
                <c:pt idx="10" formatCode="&quot;£&quot;#,##0.00_);[Red]\(&quot;£&quot;#,##0.00\)">
                  <c:v>0.18332999999999997</c:v>
                </c:pt>
                <c:pt idx="11" formatCode="&quot;£&quot;#,##0.00_);[Red]\(&quot;£&quot;#,##0.00\)">
                  <c:v>0.18332999999999997</c:v>
                </c:pt>
                <c:pt idx="12" formatCode="&quot;£&quot;#,##0.00_);[Red]\(&quot;£&quot;#,##0.00\)">
                  <c:v>0.19642499999999996</c:v>
                </c:pt>
                <c:pt idx="13" formatCode="&quot;£&quot;#,##0.00_);[Red]\(&quot;£&quot;#,##0.00\)">
                  <c:v>0.19642499999999996</c:v>
                </c:pt>
                <c:pt idx="14" formatCode="&quot;£&quot;#,##0.00_);[Red]\(&quot;£&quot;#,##0.00\)">
                  <c:v>0.20951999999999998</c:v>
                </c:pt>
                <c:pt idx="15" formatCode="&quot;£&quot;#,##0.00_);[Red]\(&quot;£&quot;#,##0.00\)">
                  <c:v>0.170235</c:v>
                </c:pt>
                <c:pt idx="16" formatCode="&quot;£&quot;#,##0.00_);[Red]\(&quot;£&quot;#,##0.00\)">
                  <c:v>0.14404500000000001</c:v>
                </c:pt>
                <c:pt idx="17" formatCode="&quot;£&quot;#,##0.00_);[Red]\(&quot;£&quot;#,##0.00\)">
                  <c:v>0.13094999999999998</c:v>
                </c:pt>
                <c:pt idx="18" formatCode="&quot;£&quot;#,##0.00_);[Red]\(&quot;£&quot;#,##0.00\)">
                  <c:v>0.13094999999999998</c:v>
                </c:pt>
                <c:pt idx="19" formatCode="&quot;£&quot;#,##0.00_);[Red]\(&quot;£&quot;#,##0.00\)">
                  <c:v>0.10475999999999999</c:v>
                </c:pt>
                <c:pt idx="20" formatCode="&quot;£&quot;#,##0.00_);[Red]\(&quot;£&quot;#,##0.00\)">
                  <c:v>5.2379999999999996E-2</c:v>
                </c:pt>
                <c:pt idx="21" formatCode="&quot;£&quot;#,##0.00_);[Red]\(&quot;£&quot;#,##0.00\)">
                  <c:v>2.6189999999999998E-2</c:v>
                </c:pt>
                <c:pt idx="22" formatCode="&quot;£&quot;#,##0.00_);[Red]\(&quot;£&quot;#,##0.00\)">
                  <c:v>2.6189999999999998E-2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B-4202-86F3-D92BE425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6058520"/>
        <c:axId val="187220928"/>
      </c:barChart>
      <c:lineChart>
        <c:grouping val="standard"/>
        <c:varyColors val="0"/>
        <c:ser>
          <c:idx val="2"/>
          <c:order val="2"/>
          <c:tx>
            <c:strRef>
              <c:f>Sheet2!$K$8</c:f>
              <c:strCache>
                <c:ptCount val="1"/>
                <c:pt idx="0">
                  <c:v>Cumulative project cash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Sheet2!$L$8:$AH$8</c:f>
              <c:numCache>
                <c:formatCode>General</c:formatCode>
                <c:ptCount val="23"/>
                <c:pt idx="0">
                  <c:v>0</c:v>
                </c:pt>
                <c:pt idx="1">
                  <c:v>-0.32250000000000001</c:v>
                </c:pt>
                <c:pt idx="2">
                  <c:v>-0.64500000000000002</c:v>
                </c:pt>
                <c:pt idx="3">
                  <c:v>-0.91512000000000004</c:v>
                </c:pt>
                <c:pt idx="4">
                  <c:v>-1.172145</c:v>
                </c:pt>
                <c:pt idx="5">
                  <c:v>-1.37679</c:v>
                </c:pt>
                <c:pt idx="6">
                  <c:v>-1.555245</c:v>
                </c:pt>
                <c:pt idx="7">
                  <c:v>-1.7337</c:v>
                </c:pt>
                <c:pt idx="8">
                  <c:v>-1.89906</c:v>
                </c:pt>
                <c:pt idx="9">
                  <c:v>-2.03823</c:v>
                </c:pt>
                <c:pt idx="10">
                  <c:v>-2.1774</c:v>
                </c:pt>
                <c:pt idx="11">
                  <c:v>-2.31657</c:v>
                </c:pt>
                <c:pt idx="12">
                  <c:v>-2.4426450000000002</c:v>
                </c:pt>
                <c:pt idx="13">
                  <c:v>-2.5687200000000003</c:v>
                </c:pt>
                <c:pt idx="14">
                  <c:v>-2.6817000000000002</c:v>
                </c:pt>
                <c:pt idx="15">
                  <c:v>-2.5114650000000003</c:v>
                </c:pt>
                <c:pt idx="16">
                  <c:v>-2.3674200000000001</c:v>
                </c:pt>
                <c:pt idx="17">
                  <c:v>-2.2364700000000002</c:v>
                </c:pt>
                <c:pt idx="18">
                  <c:v>-2.1055200000000003</c:v>
                </c:pt>
                <c:pt idx="19">
                  <c:v>-2.0007600000000001</c:v>
                </c:pt>
                <c:pt idx="20">
                  <c:v>-1.94838</c:v>
                </c:pt>
                <c:pt idx="21">
                  <c:v>-1.9221900000000001</c:v>
                </c:pt>
                <c:pt idx="22">
                  <c:v>-1.8960000000000001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DB-4202-86F3-D92BE425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58520"/>
        <c:axId val="187220928"/>
      </c:lineChart>
      <c:catAx>
        <c:axId val="18605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20928"/>
        <c:crosses val="autoZero"/>
        <c:auto val="1"/>
        <c:lblAlgn val="ctr"/>
        <c:lblOffset val="100"/>
        <c:noMultiLvlLbl val="0"/>
      </c:catAx>
      <c:valAx>
        <c:axId val="18722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5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Sheet2!$K$15</c:f>
              <c:strCache>
                <c:ptCount val="1"/>
                <c:pt idx="0">
                  <c:v>Project costs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Sheet2!$L$13:$AH$13</c:f>
              <c:strCache>
                <c:ptCount val="23"/>
                <c:pt idx="0">
                  <c:v>Q 0</c:v>
                </c:pt>
                <c:pt idx="1">
                  <c:v>Q 1 </c:v>
                </c:pt>
                <c:pt idx="2">
                  <c:v>Q 2</c:v>
                </c:pt>
                <c:pt idx="3">
                  <c:v>Q 3</c:v>
                </c:pt>
                <c:pt idx="4">
                  <c:v>Q 4</c:v>
                </c:pt>
                <c:pt idx="5">
                  <c:v>Q 1</c:v>
                </c:pt>
                <c:pt idx="6">
                  <c:v>Q 2</c:v>
                </c:pt>
                <c:pt idx="7">
                  <c:v>Q 3</c:v>
                </c:pt>
                <c:pt idx="8">
                  <c:v>Q 4</c:v>
                </c:pt>
                <c:pt idx="9">
                  <c:v>Q 1</c:v>
                </c:pt>
                <c:pt idx="10">
                  <c:v>Q 2</c:v>
                </c:pt>
                <c:pt idx="11">
                  <c:v>Q 3</c:v>
                </c:pt>
                <c:pt idx="12">
                  <c:v>Q 4</c:v>
                </c:pt>
                <c:pt idx="13">
                  <c:v>Q 1</c:v>
                </c:pt>
                <c:pt idx="14">
                  <c:v>Q 2</c:v>
                </c:pt>
                <c:pt idx="15">
                  <c:v>Q 3</c:v>
                </c:pt>
                <c:pt idx="16">
                  <c:v>Q 4</c:v>
                </c:pt>
                <c:pt idx="17">
                  <c:v>Q 1</c:v>
                </c:pt>
                <c:pt idx="18">
                  <c:v>Q 2</c:v>
                </c:pt>
                <c:pt idx="19">
                  <c:v>Q 3</c:v>
                </c:pt>
                <c:pt idx="20">
                  <c:v>Q 4</c:v>
                </c:pt>
                <c:pt idx="21">
                  <c:v>Q 1</c:v>
                </c:pt>
                <c:pt idx="22">
                  <c:v>Q 2</c:v>
                </c:pt>
              </c:strCache>
            </c:strRef>
          </c:cat>
          <c:val>
            <c:numRef>
              <c:f>Sheet2!$L$15:$AH$15</c:f>
              <c:numCache>
                <c:formatCode>_("£"* #,##0.00_);_("£"* \(#,##0.00\);_("£"* "-"??_);_(@_)</c:formatCode>
                <c:ptCount val="23"/>
                <c:pt idx="0" formatCode="General">
                  <c:v>0</c:v>
                </c:pt>
                <c:pt idx="1">
                  <c:v>-0.32250000000000001</c:v>
                </c:pt>
                <c:pt idx="2">
                  <c:v>-0.32250000000000001</c:v>
                </c:pt>
                <c:pt idx="3">
                  <c:v>-0.32250000000000001</c:v>
                </c:pt>
                <c:pt idx="4">
                  <c:v>-0.32250000000000001</c:v>
                </c:pt>
                <c:pt idx="5">
                  <c:v>-0.32250000000000001</c:v>
                </c:pt>
                <c:pt idx="6">
                  <c:v>-0.32250000000000001</c:v>
                </c:pt>
                <c:pt idx="7">
                  <c:v>-0.32250000000000001</c:v>
                </c:pt>
                <c:pt idx="8">
                  <c:v>-0.32250000000000001</c:v>
                </c:pt>
                <c:pt idx="9">
                  <c:v>-0.32250000000000001</c:v>
                </c:pt>
                <c:pt idx="10">
                  <c:v>-0.32250000000000001</c:v>
                </c:pt>
                <c:pt idx="11">
                  <c:v>-0.32250000000000001</c:v>
                </c:pt>
                <c:pt idx="12">
                  <c:v>-0.32250000000000001</c:v>
                </c:pt>
                <c:pt idx="13">
                  <c:v>-0.32250000000000001</c:v>
                </c:pt>
                <c:pt idx="14">
                  <c:v>-0.32250000000000001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A-4D93-9140-C1CC5BC2DC5A}"/>
            </c:ext>
          </c:extLst>
        </c:ser>
        <c:ser>
          <c:idx val="0"/>
          <c:order val="1"/>
          <c:tx>
            <c:strRef>
              <c:f>Sheet2!$K$14</c:f>
              <c:strCache>
                <c:ptCount val="1"/>
                <c:pt idx="0">
                  <c:v>Outcomes payments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Sheet2!$L$13:$AH$13</c:f>
              <c:strCache>
                <c:ptCount val="23"/>
                <c:pt idx="0">
                  <c:v>Q 0</c:v>
                </c:pt>
                <c:pt idx="1">
                  <c:v>Q 1 </c:v>
                </c:pt>
                <c:pt idx="2">
                  <c:v>Q 2</c:v>
                </c:pt>
                <c:pt idx="3">
                  <c:v>Q 3</c:v>
                </c:pt>
                <c:pt idx="4">
                  <c:v>Q 4</c:v>
                </c:pt>
                <c:pt idx="5">
                  <c:v>Q 1</c:v>
                </c:pt>
                <c:pt idx="6">
                  <c:v>Q 2</c:v>
                </c:pt>
                <c:pt idx="7">
                  <c:v>Q 3</c:v>
                </c:pt>
                <c:pt idx="8">
                  <c:v>Q 4</c:v>
                </c:pt>
                <c:pt idx="9">
                  <c:v>Q 1</c:v>
                </c:pt>
                <c:pt idx="10">
                  <c:v>Q 2</c:v>
                </c:pt>
                <c:pt idx="11">
                  <c:v>Q 3</c:v>
                </c:pt>
                <c:pt idx="12">
                  <c:v>Q 4</c:v>
                </c:pt>
                <c:pt idx="13">
                  <c:v>Q 1</c:v>
                </c:pt>
                <c:pt idx="14">
                  <c:v>Q 2</c:v>
                </c:pt>
                <c:pt idx="15">
                  <c:v>Q 3</c:v>
                </c:pt>
                <c:pt idx="16">
                  <c:v>Q 4</c:v>
                </c:pt>
                <c:pt idx="17">
                  <c:v>Q 1</c:v>
                </c:pt>
                <c:pt idx="18">
                  <c:v>Q 2</c:v>
                </c:pt>
                <c:pt idx="19">
                  <c:v>Q 3</c:v>
                </c:pt>
                <c:pt idx="20">
                  <c:v>Q 4</c:v>
                </c:pt>
                <c:pt idx="21">
                  <c:v>Q 1</c:v>
                </c:pt>
                <c:pt idx="22">
                  <c:v>Q 2</c:v>
                </c:pt>
              </c:strCache>
            </c:strRef>
          </c:cat>
          <c:val>
            <c:numRef>
              <c:f>Sheet2!$L$14:$AH$14</c:f>
              <c:numCache>
                <c:formatCode>_("£"* #,##0.00_);_("£"* \(#,##0.00\);_("£"* "-"??_);_(@_)</c:formatCode>
                <c:ptCount val="23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5.2379999999999996E-2</c:v>
                </c:pt>
                <c:pt idx="4">
                  <c:v>6.5474999999999992E-2</c:v>
                </c:pt>
                <c:pt idx="5">
                  <c:v>0.11785499999999999</c:v>
                </c:pt>
                <c:pt idx="6">
                  <c:v>0.14404500000000001</c:v>
                </c:pt>
                <c:pt idx="7">
                  <c:v>0.14404500000000001</c:v>
                </c:pt>
                <c:pt idx="8">
                  <c:v>0.15713999999999997</c:v>
                </c:pt>
                <c:pt idx="9">
                  <c:v>0.18332999999999997</c:v>
                </c:pt>
                <c:pt idx="10">
                  <c:v>0.18332999999999997</c:v>
                </c:pt>
                <c:pt idx="11">
                  <c:v>0.18332999999999997</c:v>
                </c:pt>
                <c:pt idx="12">
                  <c:v>0.19642499999999996</c:v>
                </c:pt>
                <c:pt idx="13">
                  <c:v>0.19642499999999996</c:v>
                </c:pt>
                <c:pt idx="14">
                  <c:v>0.20951999999999998</c:v>
                </c:pt>
                <c:pt idx="15">
                  <c:v>0.170235</c:v>
                </c:pt>
                <c:pt idx="16">
                  <c:v>0.14404500000000001</c:v>
                </c:pt>
                <c:pt idx="17">
                  <c:v>0.13094999999999998</c:v>
                </c:pt>
                <c:pt idx="18">
                  <c:v>0.13094999999999998</c:v>
                </c:pt>
                <c:pt idx="19">
                  <c:v>0.10475999999999999</c:v>
                </c:pt>
                <c:pt idx="20">
                  <c:v>5.2379999999999996E-2</c:v>
                </c:pt>
                <c:pt idx="21">
                  <c:v>2.6189999999999998E-2</c:v>
                </c:pt>
                <c:pt idx="22">
                  <c:v>2.6189999999999998E-2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2A-4D93-9140-C1CC5BC2DC5A}"/>
            </c:ext>
          </c:extLst>
        </c:ser>
        <c:ser>
          <c:idx val="3"/>
          <c:order val="3"/>
          <c:tx>
            <c:strRef>
              <c:f>Sheet2!$K$16</c:f>
              <c:strCache>
                <c:ptCount val="1"/>
                <c:pt idx="0">
                  <c:v>Investment / (repayment)</c:v>
                </c:pt>
              </c:strCache>
            </c:strRef>
          </c:tx>
          <c:spPr>
            <a:solidFill>
              <a:srgbClr val="23288D"/>
            </a:solidFill>
            <a:ln>
              <a:noFill/>
            </a:ln>
            <a:effectLst/>
          </c:spPr>
          <c:invertIfNegative val="0"/>
          <c:cat>
            <c:strRef>
              <c:f>Sheet2!$L$13:$AH$13</c:f>
              <c:strCache>
                <c:ptCount val="23"/>
                <c:pt idx="0">
                  <c:v>Q 0</c:v>
                </c:pt>
                <c:pt idx="1">
                  <c:v>Q 1 </c:v>
                </c:pt>
                <c:pt idx="2">
                  <c:v>Q 2</c:v>
                </c:pt>
                <c:pt idx="3">
                  <c:v>Q 3</c:v>
                </c:pt>
                <c:pt idx="4">
                  <c:v>Q 4</c:v>
                </c:pt>
                <c:pt idx="5">
                  <c:v>Q 1</c:v>
                </c:pt>
                <c:pt idx="6">
                  <c:v>Q 2</c:v>
                </c:pt>
                <c:pt idx="7">
                  <c:v>Q 3</c:v>
                </c:pt>
                <c:pt idx="8">
                  <c:v>Q 4</c:v>
                </c:pt>
                <c:pt idx="9">
                  <c:v>Q 1</c:v>
                </c:pt>
                <c:pt idx="10">
                  <c:v>Q 2</c:v>
                </c:pt>
                <c:pt idx="11">
                  <c:v>Q 3</c:v>
                </c:pt>
                <c:pt idx="12">
                  <c:v>Q 4</c:v>
                </c:pt>
                <c:pt idx="13">
                  <c:v>Q 1</c:v>
                </c:pt>
                <c:pt idx="14">
                  <c:v>Q 2</c:v>
                </c:pt>
                <c:pt idx="15">
                  <c:v>Q 3</c:v>
                </c:pt>
                <c:pt idx="16">
                  <c:v>Q 4</c:v>
                </c:pt>
                <c:pt idx="17">
                  <c:v>Q 1</c:v>
                </c:pt>
                <c:pt idx="18">
                  <c:v>Q 2</c:v>
                </c:pt>
                <c:pt idx="19">
                  <c:v>Q 3</c:v>
                </c:pt>
                <c:pt idx="20">
                  <c:v>Q 4</c:v>
                </c:pt>
                <c:pt idx="21">
                  <c:v>Q 1</c:v>
                </c:pt>
                <c:pt idx="22">
                  <c:v>Q 2</c:v>
                </c:pt>
              </c:strCache>
            </c:strRef>
          </c:cat>
          <c:val>
            <c:numRef>
              <c:f>Sheet2!$L$16:$AH$16</c:f>
              <c:numCache>
                <c:formatCode>General</c:formatCode>
                <c:ptCount val="23"/>
                <c:pt idx="0">
                  <c:v>2.5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2A-4D93-9140-C1CC5BC2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058520"/>
        <c:axId val="187220928"/>
      </c:barChart>
      <c:lineChart>
        <c:grouping val="standard"/>
        <c:varyColors val="0"/>
        <c:ser>
          <c:idx val="2"/>
          <c:order val="2"/>
          <c:tx>
            <c:strRef>
              <c:f>Sheet2!$K$18</c:f>
              <c:strCache>
                <c:ptCount val="1"/>
                <c:pt idx="0">
                  <c:v>Cumulative project cash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#REF!</c:f>
            </c:multiLvlStrRef>
          </c:cat>
          <c:val>
            <c:numRef>
              <c:f>Sheet2!$L$18:$AH$18</c:f>
              <c:numCache>
                <c:formatCode>General</c:formatCode>
                <c:ptCount val="23"/>
                <c:pt idx="0">
                  <c:v>2.5</c:v>
                </c:pt>
                <c:pt idx="1">
                  <c:v>2.1775000000000002</c:v>
                </c:pt>
                <c:pt idx="2">
                  <c:v>1.8550000000000002</c:v>
                </c:pt>
                <c:pt idx="3">
                  <c:v>1.5848800000000001</c:v>
                </c:pt>
                <c:pt idx="4">
                  <c:v>1.327855</c:v>
                </c:pt>
                <c:pt idx="5">
                  <c:v>1.12321</c:v>
                </c:pt>
                <c:pt idx="6">
                  <c:v>0.94475500000000001</c:v>
                </c:pt>
                <c:pt idx="7">
                  <c:v>0.76629999999999998</c:v>
                </c:pt>
                <c:pt idx="8">
                  <c:v>0.60093999999999992</c:v>
                </c:pt>
                <c:pt idx="9">
                  <c:v>0.4617699999999999</c:v>
                </c:pt>
                <c:pt idx="10">
                  <c:v>0.32259999999999989</c:v>
                </c:pt>
                <c:pt idx="11">
                  <c:v>0.18342999999999984</c:v>
                </c:pt>
                <c:pt idx="12">
                  <c:v>5.7354999999999795E-2</c:v>
                </c:pt>
                <c:pt idx="13">
                  <c:v>-6.8720000000000253E-2</c:v>
                </c:pt>
                <c:pt idx="14">
                  <c:v>-0.18170000000000028</c:v>
                </c:pt>
                <c:pt idx="15">
                  <c:v>-1.1465000000000281E-2</c:v>
                </c:pt>
                <c:pt idx="16">
                  <c:v>0.13257999999999973</c:v>
                </c:pt>
                <c:pt idx="17">
                  <c:v>0.26352999999999971</c:v>
                </c:pt>
                <c:pt idx="18">
                  <c:v>0.39447999999999972</c:v>
                </c:pt>
                <c:pt idx="19">
                  <c:v>0.49923999999999968</c:v>
                </c:pt>
                <c:pt idx="20">
                  <c:v>0.55161999999999967</c:v>
                </c:pt>
                <c:pt idx="21">
                  <c:v>0.57780999999999971</c:v>
                </c:pt>
                <c:pt idx="22">
                  <c:v>-1.8960000000000001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2A-4D93-9140-C1CC5BC2D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058520"/>
        <c:axId val="187220928"/>
      </c:lineChart>
      <c:catAx>
        <c:axId val="18605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220928"/>
        <c:crosses val="autoZero"/>
        <c:auto val="1"/>
        <c:lblAlgn val="ctr"/>
        <c:lblOffset val="100"/>
        <c:noMultiLvlLbl val="0"/>
      </c:catAx>
      <c:valAx>
        <c:axId val="187220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05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</xdr:colOff>
      <xdr:row>24</xdr:row>
      <xdr:rowOff>0</xdr:rowOff>
    </xdr:from>
    <xdr:to>
      <xdr:col>6</xdr:col>
      <xdr:colOff>2</xdr:colOff>
      <xdr:row>24</xdr:row>
      <xdr:rowOff>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E7A5791D-ABD4-4966-B9CB-B999A97E6C5D}"/>
            </a:ext>
          </a:extLst>
        </xdr:cNvPr>
        <xdr:cNvSpPr txBox="1"/>
      </xdr:nvSpPr>
      <xdr:spPr>
        <a:xfrm rot="16200000">
          <a:off x="133352" y="2409825"/>
          <a:ext cx="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5</xdr:col>
      <xdr:colOff>268112</xdr:colOff>
      <xdr:row>3</xdr:row>
      <xdr:rowOff>98779</xdr:rowOff>
    </xdr:from>
    <xdr:to>
      <xdr:col>12</xdr:col>
      <xdr:colOff>536222</xdr:colOff>
      <xdr:row>22</xdr:row>
      <xdr:rowOff>28221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92FC432-F25F-4BDE-83B4-1851A58A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2111895</xdr:colOff>
      <xdr:row>1</xdr:row>
      <xdr:rowOff>2686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0390481-430B-44E9-8222-CB6175C46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108718" cy="450361"/>
        </a:xfrm>
        <a:prstGeom prst="rect">
          <a:avLst/>
        </a:prstGeom>
      </xdr:spPr>
    </xdr:pic>
    <xdr:clientData/>
  </xdr:twoCellAnchor>
  <xdr:twoCellAnchor>
    <xdr:from>
      <xdr:col>4</xdr:col>
      <xdr:colOff>585608</xdr:colOff>
      <xdr:row>10</xdr:row>
      <xdr:rowOff>28224</xdr:rowOff>
    </xdr:from>
    <xdr:to>
      <xdr:col>4</xdr:col>
      <xdr:colOff>585609</xdr:colOff>
      <xdr:row>10</xdr:row>
      <xdr:rowOff>176390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F8597268-3266-4C4F-A411-DC14B847033A}"/>
            </a:ext>
          </a:extLst>
        </xdr:cNvPr>
        <xdr:cNvCxnSpPr/>
      </xdr:nvCxnSpPr>
      <xdr:spPr>
        <a:xfrm flipH="1" flipV="1">
          <a:off x="5531552" y="2130780"/>
          <a:ext cx="1" cy="14816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242093</xdr:colOff>
      <xdr:row>15</xdr:row>
      <xdr:rowOff>8731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1BE256-8DF6-4F50-A28E-9BF55B7C84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</xdr:colOff>
      <xdr:row>20</xdr:row>
      <xdr:rowOff>0</xdr:rowOff>
    </xdr:from>
    <xdr:to>
      <xdr:col>32</xdr:col>
      <xdr:colOff>2</xdr:colOff>
      <xdr:row>20</xdr:row>
      <xdr:rowOff>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D4BE6C0A-75BE-4BCB-8DEF-952FDF980664}"/>
            </a:ext>
          </a:extLst>
        </xdr:cNvPr>
        <xdr:cNvSpPr txBox="1"/>
      </xdr:nvSpPr>
      <xdr:spPr>
        <a:xfrm rot="16200000">
          <a:off x="17383127" y="7610475"/>
          <a:ext cx="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14</xdr:col>
      <xdr:colOff>2</xdr:colOff>
      <xdr:row>18</xdr:row>
      <xdr:rowOff>0</xdr:rowOff>
    </xdr:from>
    <xdr:to>
      <xdr:col>15</xdr:col>
      <xdr:colOff>2</xdr:colOff>
      <xdr:row>18</xdr:row>
      <xdr:rowOff>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79F89045-26D2-4412-A3D6-17922B9C3681}"/>
            </a:ext>
          </a:extLst>
        </xdr:cNvPr>
        <xdr:cNvSpPr txBox="1"/>
      </xdr:nvSpPr>
      <xdr:spPr>
        <a:xfrm rot="16200000">
          <a:off x="5705477" y="7254875"/>
          <a:ext cx="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10</xdr:col>
      <xdr:colOff>2</xdr:colOff>
      <xdr:row>19</xdr:row>
      <xdr:rowOff>0</xdr:rowOff>
    </xdr:from>
    <xdr:to>
      <xdr:col>10</xdr:col>
      <xdr:colOff>2</xdr:colOff>
      <xdr:row>19</xdr:row>
      <xdr:rowOff>0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BE13DED6-ACE2-476C-BCED-72E9EC7007D9}"/>
            </a:ext>
          </a:extLst>
        </xdr:cNvPr>
        <xdr:cNvSpPr txBox="1"/>
      </xdr:nvSpPr>
      <xdr:spPr>
        <a:xfrm rot="16200000">
          <a:off x="2" y="7766050"/>
          <a:ext cx="0" cy="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25</xdr:col>
      <xdr:colOff>2</xdr:colOff>
      <xdr:row>5</xdr:row>
      <xdr:rowOff>0</xdr:rowOff>
    </xdr:from>
    <xdr:to>
      <xdr:col>26</xdr:col>
      <xdr:colOff>2</xdr:colOff>
      <xdr:row>5</xdr:row>
      <xdr:rowOff>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D1B50851-D1BC-46C9-BBD7-6BDECD9E6D3B}"/>
            </a:ext>
          </a:extLst>
        </xdr:cNvPr>
        <xdr:cNvSpPr txBox="1"/>
      </xdr:nvSpPr>
      <xdr:spPr>
        <a:xfrm rot="16200000">
          <a:off x="13382627" y="4937125"/>
          <a:ext cx="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25</xdr:col>
      <xdr:colOff>2</xdr:colOff>
      <xdr:row>4</xdr:row>
      <xdr:rowOff>0</xdr:rowOff>
    </xdr:from>
    <xdr:to>
      <xdr:col>26</xdr:col>
      <xdr:colOff>2</xdr:colOff>
      <xdr:row>4</xdr:row>
      <xdr:rowOff>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83059CC-3773-4405-B8CB-48EA83D626D7}"/>
            </a:ext>
          </a:extLst>
        </xdr:cNvPr>
        <xdr:cNvSpPr txBox="1"/>
      </xdr:nvSpPr>
      <xdr:spPr>
        <a:xfrm rot="16200000">
          <a:off x="13382627" y="4759325"/>
          <a:ext cx="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25</xdr:col>
      <xdr:colOff>2</xdr:colOff>
      <xdr:row>2</xdr:row>
      <xdr:rowOff>0</xdr:rowOff>
    </xdr:from>
    <xdr:to>
      <xdr:col>26</xdr:col>
      <xdr:colOff>2</xdr:colOff>
      <xdr:row>2</xdr:row>
      <xdr:rowOff>0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E0F3EFCC-30D5-41D6-BF21-042B8CE1F727}"/>
            </a:ext>
          </a:extLst>
        </xdr:cNvPr>
        <xdr:cNvSpPr txBox="1"/>
      </xdr:nvSpPr>
      <xdr:spPr>
        <a:xfrm rot="16200000">
          <a:off x="13382627" y="4403725"/>
          <a:ext cx="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  <xdr:twoCellAnchor>
    <xdr:from>
      <xdr:col>25</xdr:col>
      <xdr:colOff>2</xdr:colOff>
      <xdr:row>17</xdr:row>
      <xdr:rowOff>0</xdr:rowOff>
    </xdr:from>
    <xdr:to>
      <xdr:col>26</xdr:col>
      <xdr:colOff>2</xdr:colOff>
      <xdr:row>17</xdr:row>
      <xdr:rowOff>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198BFD5A-86FB-4755-9D02-D5A03CD94771}"/>
            </a:ext>
          </a:extLst>
        </xdr:cNvPr>
        <xdr:cNvSpPr txBox="1"/>
      </xdr:nvSpPr>
      <xdr:spPr>
        <a:xfrm rot="16200000">
          <a:off x="13382627" y="7077075"/>
          <a:ext cx="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Total</a:t>
          </a:r>
          <a:r>
            <a:rPr lang="en-GB" sz="1100" baseline="0"/>
            <a:t> invested (£m)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7"/>
  <sheetViews>
    <sheetView showGridLines="0" tabSelected="1" zoomScale="90" zoomScaleNormal="90" workbookViewId="0">
      <selection activeCell="D9" sqref="D9"/>
    </sheetView>
  </sheetViews>
  <sheetFormatPr defaultRowHeight="14.5" x14ac:dyDescent="0.35"/>
  <cols>
    <col min="1" max="1" width="60.453125" customWidth="1"/>
    <col min="2" max="2" width="1.08984375" customWidth="1"/>
    <col min="3" max="3" width="1.36328125" customWidth="1"/>
    <col min="4" max="4" width="10.1796875" customWidth="1"/>
    <col min="5" max="5" width="17" customWidth="1"/>
    <col min="6" max="6" width="13.26953125" bestFit="1" customWidth="1"/>
    <col min="7" max="22" width="8.7265625" customWidth="1"/>
    <col min="23" max="25" width="7.90625" customWidth="1"/>
  </cols>
  <sheetData>
    <row r="1" spans="1:22" ht="35.5" customHeight="1" x14ac:dyDescent="0.35">
      <c r="A1" s="11"/>
      <c r="B1" s="11"/>
      <c r="C1" s="11"/>
      <c r="D1" s="36" t="s">
        <v>38</v>
      </c>
      <c r="E1" s="35" t="s">
        <v>39</v>
      </c>
      <c r="F1" s="11"/>
      <c r="G1" s="12"/>
      <c r="H1" s="11"/>
      <c r="I1" s="11"/>
      <c r="J1" s="11"/>
      <c r="K1" s="11"/>
      <c r="L1" s="11"/>
    </row>
    <row r="3" spans="1:22" x14ac:dyDescent="0.35">
      <c r="A3" s="13" t="s">
        <v>24</v>
      </c>
      <c r="B3" s="13"/>
      <c r="C3" s="13"/>
      <c r="D3" s="13"/>
      <c r="E3" s="13"/>
      <c r="F3" s="13"/>
      <c r="G3" s="13" t="s">
        <v>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35">
      <c r="A4" t="s">
        <v>7</v>
      </c>
      <c r="D4">
        <v>3</v>
      </c>
    </row>
    <row r="5" spans="1:22" x14ac:dyDescent="0.35">
      <c r="A5" t="s">
        <v>21</v>
      </c>
      <c r="D5">
        <v>3</v>
      </c>
    </row>
    <row r="6" spans="1:22" x14ac:dyDescent="0.35">
      <c r="A6" t="s">
        <v>22</v>
      </c>
      <c r="D6">
        <v>3.5</v>
      </c>
    </row>
    <row r="7" spans="1:22" x14ac:dyDescent="0.35">
      <c r="A7" s="23" t="s">
        <v>30</v>
      </c>
      <c r="B7" s="6"/>
      <c r="C7" s="6"/>
      <c r="D7" s="4">
        <v>0.43</v>
      </c>
      <c r="E7" s="30" t="s">
        <v>34</v>
      </c>
    </row>
    <row r="8" spans="1:22" hidden="1" x14ac:dyDescent="0.35">
      <c r="A8" s="6" t="s">
        <v>27</v>
      </c>
      <c r="B8" s="6"/>
      <c r="C8" s="7"/>
      <c r="D8" s="22">
        <f>D9+D10</f>
        <v>0</v>
      </c>
    </row>
    <row r="9" spans="1:22" x14ac:dyDescent="0.35">
      <c r="A9" s="6" t="s">
        <v>31</v>
      </c>
      <c r="B9" s="6"/>
      <c r="C9" s="7"/>
      <c r="D9" s="22">
        <v>0</v>
      </c>
      <c r="E9" s="27">
        <v>0</v>
      </c>
    </row>
    <row r="10" spans="1:22" x14ac:dyDescent="0.35">
      <c r="A10" s="6" t="s">
        <v>32</v>
      </c>
      <c r="B10" s="6"/>
      <c r="C10" s="7"/>
      <c r="D10" s="22">
        <v>0</v>
      </c>
      <c r="E10" s="28">
        <v>0</v>
      </c>
    </row>
    <row r="11" spans="1:22" ht="14.5" customHeight="1" x14ac:dyDescent="0.35">
      <c r="A11" t="s">
        <v>35</v>
      </c>
      <c r="D11" s="29">
        <f>12000*(1+E9*2)</f>
        <v>12000</v>
      </c>
      <c r="E11" s="39" t="s">
        <v>33</v>
      </c>
    </row>
    <row r="12" spans="1:22" x14ac:dyDescent="0.35">
      <c r="A12" t="s">
        <v>25</v>
      </c>
      <c r="D12" s="15">
        <f>25*(1+E10)</f>
        <v>25</v>
      </c>
      <c r="E12" s="39"/>
    </row>
    <row r="13" spans="1:22" x14ac:dyDescent="0.35">
      <c r="A13" t="s">
        <v>8</v>
      </c>
      <c r="D13" s="24">
        <v>0.03</v>
      </c>
      <c r="E13" s="39"/>
    </row>
    <row r="14" spans="1:22" x14ac:dyDescent="0.35">
      <c r="A14" t="s">
        <v>26</v>
      </c>
      <c r="D14" s="15">
        <f>D12*(1-D13)</f>
        <v>24.25</v>
      </c>
      <c r="E14" s="39"/>
    </row>
    <row r="15" spans="1:22" ht="15" thickBot="1" x14ac:dyDescent="0.4">
      <c r="E15" s="39"/>
    </row>
    <row r="16" spans="1:22" ht="15" thickBot="1" x14ac:dyDescent="0.4">
      <c r="A16" s="31"/>
      <c r="B16" s="32"/>
      <c r="C16" s="32"/>
      <c r="D16" s="33"/>
      <c r="E16" s="39"/>
    </row>
    <row r="17" spans="1:40" x14ac:dyDescent="0.35">
      <c r="A17" s="17" t="s">
        <v>19</v>
      </c>
      <c r="D17" s="18">
        <f>D8+D7*D4*(D6)</f>
        <v>4.5150000000000006</v>
      </c>
    </row>
    <row r="18" spans="1:40" x14ac:dyDescent="0.35">
      <c r="A18" s="17" t="s">
        <v>18</v>
      </c>
      <c r="D18" s="19">
        <f>D12*D4*D5</f>
        <v>225</v>
      </c>
    </row>
    <row r="19" spans="1:40" x14ac:dyDescent="0.35">
      <c r="A19" s="17" t="s">
        <v>20</v>
      </c>
      <c r="D19" s="18">
        <f>D11*D14/1000000*D4*D5</f>
        <v>2.6189999999999998</v>
      </c>
    </row>
    <row r="20" spans="1:40" x14ac:dyDescent="0.35">
      <c r="A20" s="17" t="s">
        <v>29</v>
      </c>
      <c r="D20" s="18">
        <f>D19-D17</f>
        <v>-1.8960000000000008</v>
      </c>
    </row>
    <row r="21" spans="1:40" x14ac:dyDescent="0.35">
      <c r="A21" s="37" t="s">
        <v>37</v>
      </c>
      <c r="D21" s="38">
        <f>D19/D18*1000000</f>
        <v>11640</v>
      </c>
      <c r="AI21" s="3"/>
      <c r="AJ21" s="3"/>
      <c r="AK21" s="3"/>
      <c r="AL21" s="3"/>
      <c r="AM21" s="3"/>
      <c r="AN21" s="3"/>
    </row>
    <row r="22" spans="1:40" ht="15" thickBot="1" x14ac:dyDescent="0.4">
      <c r="A22" s="20" t="s">
        <v>40</v>
      </c>
      <c r="B22" s="34"/>
      <c r="C22" s="34"/>
      <c r="D22" s="21">
        <f>D17/D18*1000000</f>
        <v>20066.666666666672</v>
      </c>
      <c r="AI22" s="3"/>
      <c r="AJ22" s="3"/>
      <c r="AK22" s="3"/>
      <c r="AL22" s="3"/>
      <c r="AM22" s="3"/>
      <c r="AN22" s="3"/>
    </row>
    <row r="23" spans="1:40" x14ac:dyDescent="0.35">
      <c r="C23" s="15"/>
    </row>
    <row r="24" spans="1:40" x14ac:dyDescent="0.35">
      <c r="A24" t="s">
        <v>28</v>
      </c>
    </row>
    <row r="25" spans="1:40" x14ac:dyDescent="0.35">
      <c r="A25" t="s">
        <v>36</v>
      </c>
    </row>
    <row r="26" spans="1:40" x14ac:dyDescent="0.35">
      <c r="O26" s="1"/>
    </row>
    <row r="27" spans="1:40" x14ac:dyDescent="0.35">
      <c r="N27" s="1"/>
      <c r="O27" s="1"/>
      <c r="P27" s="1"/>
      <c r="Q27" s="1"/>
      <c r="R27" s="1"/>
      <c r="S27" s="1"/>
      <c r="T27" s="1"/>
      <c r="U27" s="1"/>
      <c r="V27" s="1"/>
    </row>
    <row r="32" spans="1:40" x14ac:dyDescent="0.35">
      <c r="AJ32" s="1"/>
      <c r="AK32" s="1"/>
      <c r="AL32" s="1"/>
      <c r="AM32" s="1"/>
    </row>
    <row r="37" spans="36:39" x14ac:dyDescent="0.35">
      <c r="AJ37" s="3"/>
      <c r="AK37" s="3"/>
      <c r="AL37" s="3"/>
      <c r="AM37" s="3"/>
    </row>
  </sheetData>
  <mergeCells count="1">
    <mergeCell ref="E11:E16"/>
  </mergeCells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2:AL19"/>
  <sheetViews>
    <sheetView workbookViewId="0"/>
  </sheetViews>
  <sheetFormatPr defaultRowHeight="14.5" x14ac:dyDescent="0.35"/>
  <cols>
    <col min="1" max="1" width="13.08984375" customWidth="1"/>
  </cols>
  <sheetData>
    <row r="2" spans="11:38" x14ac:dyDescent="0.35">
      <c r="K2" t="s">
        <v>23</v>
      </c>
      <c r="L2" s="4">
        <f>PFP!$D$14*PFP!$D$11/1000000*PFP!$D$4*PFP!D5</f>
        <v>2.6189999999999998</v>
      </c>
      <c r="O2">
        <f t="shared" ref="O2:AH2" si="0">$L$2/20</f>
        <v>0.13094999999999998</v>
      </c>
      <c r="P2">
        <f t="shared" si="0"/>
        <v>0.13094999999999998</v>
      </c>
      <c r="Q2">
        <f t="shared" si="0"/>
        <v>0.13094999999999998</v>
      </c>
      <c r="R2">
        <f t="shared" si="0"/>
        <v>0.13094999999999998</v>
      </c>
      <c r="S2">
        <f t="shared" si="0"/>
        <v>0.13094999999999998</v>
      </c>
      <c r="T2">
        <f t="shared" si="0"/>
        <v>0.13094999999999998</v>
      </c>
      <c r="U2">
        <f t="shared" si="0"/>
        <v>0.13094999999999998</v>
      </c>
      <c r="V2">
        <f t="shared" si="0"/>
        <v>0.13094999999999998</v>
      </c>
      <c r="W2">
        <f t="shared" si="0"/>
        <v>0.13094999999999998</v>
      </c>
      <c r="X2">
        <f t="shared" si="0"/>
        <v>0.13094999999999998</v>
      </c>
      <c r="Y2">
        <f t="shared" si="0"/>
        <v>0.13094999999999998</v>
      </c>
      <c r="Z2">
        <f t="shared" si="0"/>
        <v>0.13094999999999998</v>
      </c>
      <c r="AA2">
        <f t="shared" si="0"/>
        <v>0.13094999999999998</v>
      </c>
      <c r="AB2">
        <f t="shared" si="0"/>
        <v>0.13094999999999998</v>
      </c>
      <c r="AC2">
        <f t="shared" si="0"/>
        <v>0.13094999999999998</v>
      </c>
      <c r="AD2">
        <f t="shared" si="0"/>
        <v>0.13094999999999998</v>
      </c>
      <c r="AE2">
        <f t="shared" si="0"/>
        <v>0.13094999999999998</v>
      </c>
      <c r="AF2">
        <f t="shared" si="0"/>
        <v>0.13094999999999998</v>
      </c>
      <c r="AG2">
        <f t="shared" si="0"/>
        <v>0.13094999999999998</v>
      </c>
      <c r="AH2">
        <f t="shared" si="0"/>
        <v>0.13094999999999998</v>
      </c>
    </row>
    <row r="3" spans="11:38" x14ac:dyDescent="0.35">
      <c r="M3">
        <v>1</v>
      </c>
      <c r="N3">
        <v>1</v>
      </c>
      <c r="O3">
        <v>1</v>
      </c>
      <c r="P3">
        <v>1</v>
      </c>
      <c r="Q3">
        <v>2</v>
      </c>
      <c r="R3">
        <v>2</v>
      </c>
      <c r="S3">
        <v>2</v>
      </c>
      <c r="T3">
        <v>2</v>
      </c>
      <c r="U3">
        <v>3</v>
      </c>
      <c r="V3">
        <v>3</v>
      </c>
      <c r="W3">
        <v>3</v>
      </c>
      <c r="X3">
        <v>3</v>
      </c>
      <c r="Y3">
        <v>4</v>
      </c>
      <c r="Z3">
        <v>4</v>
      </c>
      <c r="AA3">
        <v>4</v>
      </c>
      <c r="AB3">
        <v>4</v>
      </c>
      <c r="AC3">
        <v>5</v>
      </c>
      <c r="AD3">
        <v>5</v>
      </c>
      <c r="AE3">
        <v>5</v>
      </c>
      <c r="AF3">
        <v>5</v>
      </c>
      <c r="AG3">
        <v>6</v>
      </c>
      <c r="AH3">
        <v>6</v>
      </c>
    </row>
    <row r="4" spans="11:38" x14ac:dyDescent="0.35">
      <c r="K4" s="1" t="s">
        <v>2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  <c r="Q4" s="1" t="s">
        <v>14</v>
      </c>
      <c r="R4" s="1" t="s">
        <v>11</v>
      </c>
      <c r="S4" s="1" t="s">
        <v>12</v>
      </c>
      <c r="T4" s="1" t="s">
        <v>13</v>
      </c>
      <c r="U4" s="1" t="s">
        <v>14</v>
      </c>
      <c r="V4" s="1" t="s">
        <v>11</v>
      </c>
      <c r="W4" s="1" t="s">
        <v>12</v>
      </c>
      <c r="X4" s="1" t="s">
        <v>13</v>
      </c>
      <c r="Y4" s="1" t="s">
        <v>14</v>
      </c>
      <c r="Z4" s="1" t="s">
        <v>11</v>
      </c>
      <c r="AA4" s="1" t="s">
        <v>12</v>
      </c>
      <c r="AB4" s="1" t="s">
        <v>13</v>
      </c>
      <c r="AC4" s="1" t="s">
        <v>14</v>
      </c>
      <c r="AD4" s="1" t="s">
        <v>11</v>
      </c>
      <c r="AE4" s="1" t="s">
        <v>12</v>
      </c>
      <c r="AF4" s="1" t="s">
        <v>13</v>
      </c>
      <c r="AG4" s="1" t="s">
        <v>14</v>
      </c>
      <c r="AH4" s="1" t="s">
        <v>11</v>
      </c>
      <c r="AI4" s="1" t="s">
        <v>0</v>
      </c>
    </row>
    <row r="5" spans="11:38" x14ac:dyDescent="0.35">
      <c r="K5" t="s">
        <v>1</v>
      </c>
      <c r="L5" s="2">
        <v>0</v>
      </c>
      <c r="M5" s="2">
        <v>0</v>
      </c>
      <c r="N5" s="2">
        <v>0</v>
      </c>
      <c r="O5" s="9">
        <f>$L$2/20*Sheet2!O10</f>
        <v>5.2379999999999996E-2</v>
      </c>
      <c r="P5" s="9">
        <f>$L$2/20*Sheet2!P10</f>
        <v>6.5474999999999992E-2</v>
      </c>
      <c r="Q5" s="9">
        <f>$L$2/20*Sheet2!Q10</f>
        <v>0.11785499999999999</v>
      </c>
      <c r="R5" s="9">
        <f>$L$2/20*Sheet2!R10</f>
        <v>0.14404500000000001</v>
      </c>
      <c r="S5" s="9">
        <f>$L$2/20*Sheet2!S10</f>
        <v>0.14404500000000001</v>
      </c>
      <c r="T5" s="9">
        <f>$L$2/20*Sheet2!T10</f>
        <v>0.15713999999999997</v>
      </c>
      <c r="U5" s="9">
        <f>$L$2/20*Sheet2!U10</f>
        <v>0.18332999999999997</v>
      </c>
      <c r="V5" s="9">
        <f>$L$2/20*Sheet2!V10</f>
        <v>0.18332999999999997</v>
      </c>
      <c r="W5" s="9">
        <f>$L$2/20*Sheet2!W10</f>
        <v>0.18332999999999997</v>
      </c>
      <c r="X5" s="9">
        <f>$L$2/20*Sheet2!X10</f>
        <v>0.19642499999999996</v>
      </c>
      <c r="Y5" s="9">
        <f>$L$2/20*Sheet2!Y10</f>
        <v>0.19642499999999996</v>
      </c>
      <c r="Z5" s="9">
        <f>$L$2/20*Sheet2!Z10</f>
        <v>0.20951999999999998</v>
      </c>
      <c r="AA5" s="9">
        <f>$L$2/20*Sheet2!AA10</f>
        <v>0.170235</v>
      </c>
      <c r="AB5" s="9">
        <f>$L$2/20*Sheet2!AB10</f>
        <v>0.14404500000000001</v>
      </c>
      <c r="AC5" s="9">
        <f>$L$2/20*Sheet2!AC10</f>
        <v>0.13094999999999998</v>
      </c>
      <c r="AD5" s="9">
        <f>$L$2/20*Sheet2!AD10</f>
        <v>0.13094999999999998</v>
      </c>
      <c r="AE5" s="9">
        <f>$L$2/20*Sheet2!AE10</f>
        <v>0.10475999999999999</v>
      </c>
      <c r="AF5" s="9">
        <f>$L$2/20*Sheet2!AF10</f>
        <v>5.2379999999999996E-2</v>
      </c>
      <c r="AG5" s="9">
        <f>$L$2/20*Sheet2!AG10</f>
        <v>2.6189999999999998E-2</v>
      </c>
      <c r="AH5" s="9">
        <f>$L$2/20*Sheet2!AH10</f>
        <v>2.6189999999999998E-2</v>
      </c>
      <c r="AI5" s="5">
        <f>SUM(L5:AH5)</f>
        <v>2.6190000000000002</v>
      </c>
    </row>
    <row r="6" spans="11:38" x14ac:dyDescent="0.35">
      <c r="K6" t="s">
        <v>5</v>
      </c>
      <c r="L6" s="2">
        <v>0</v>
      </c>
      <c r="M6" s="10">
        <f>-((PFP!$D$7*PFP!$D$4)+(PFP!$D$8/PFP!$D$6))/4</f>
        <v>-0.32250000000000001</v>
      </c>
      <c r="N6" s="2">
        <f>-((PFP!$D$7*PFP!$D$4)+(PFP!$D$8/PFP!$D$6))/4</f>
        <v>-0.32250000000000001</v>
      </c>
      <c r="O6" s="2">
        <f>-((PFP!$D$7*PFP!$D$4)+(PFP!$D$8/PFP!$D$6))/4</f>
        <v>-0.32250000000000001</v>
      </c>
      <c r="P6" s="2">
        <f>-((PFP!$D$7*PFP!$D$4)+(PFP!$D$8/PFP!$D$6))/4</f>
        <v>-0.32250000000000001</v>
      </c>
      <c r="Q6" s="2">
        <f>-((PFP!$D$7*PFP!$D$4)+(PFP!$D$8/PFP!$D$6))/4</f>
        <v>-0.32250000000000001</v>
      </c>
      <c r="R6" s="2">
        <f>-((PFP!$D$7*PFP!$D$4)+(PFP!$D$8/PFP!$D$6))/4</f>
        <v>-0.32250000000000001</v>
      </c>
      <c r="S6" s="2">
        <f>-((PFP!$D$7*PFP!$D$4)+(PFP!$D$8/PFP!$D$6))/4</f>
        <v>-0.32250000000000001</v>
      </c>
      <c r="T6" s="2">
        <f>-((PFP!$D$7*PFP!$D$4)+(PFP!$D$8/PFP!$D$6))/4</f>
        <v>-0.32250000000000001</v>
      </c>
      <c r="U6" s="2">
        <f>-((PFP!$D$7*PFP!$D$4)+(PFP!$D$8/PFP!$D$6))/4</f>
        <v>-0.32250000000000001</v>
      </c>
      <c r="V6" s="2">
        <f>-((PFP!$D$7*PFP!$D$4)+(PFP!$D$8/PFP!$D$6))/4</f>
        <v>-0.32250000000000001</v>
      </c>
      <c r="W6" s="2">
        <f>-((PFP!$D$7*PFP!$D$4)+(PFP!$D$8/PFP!$D$6))/4</f>
        <v>-0.32250000000000001</v>
      </c>
      <c r="X6" s="2">
        <f>-((PFP!$D$7*PFP!$D$4)+(PFP!$D$8/PFP!$D$6))/4</f>
        <v>-0.32250000000000001</v>
      </c>
      <c r="Y6" s="2">
        <f>-((PFP!$D$7*PFP!$D$4)+(PFP!$D$8/PFP!$D$6))/4</f>
        <v>-0.32250000000000001</v>
      </c>
      <c r="Z6" s="2">
        <f>-((PFP!$D$7*PFP!$D$4)+(PFP!$D$8/PFP!$D$6))/4</f>
        <v>-0.32250000000000001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5">
        <f>SUM(L6:AH6)</f>
        <v>-4.5149999999999988</v>
      </c>
    </row>
    <row r="7" spans="11:38" x14ac:dyDescent="0.35">
      <c r="K7" t="s">
        <v>16</v>
      </c>
      <c r="L7" s="2">
        <f t="shared" ref="L7:AH7" si="1">SUM(L5:L6)</f>
        <v>0</v>
      </c>
      <c r="M7" s="2">
        <f t="shared" si="1"/>
        <v>-0.32250000000000001</v>
      </c>
      <c r="N7" s="2">
        <f t="shared" si="1"/>
        <v>-0.32250000000000001</v>
      </c>
      <c r="O7" s="2">
        <f t="shared" si="1"/>
        <v>-0.27012000000000003</v>
      </c>
      <c r="P7" s="2">
        <f t="shared" si="1"/>
        <v>-0.257025</v>
      </c>
      <c r="Q7" s="2">
        <f t="shared" si="1"/>
        <v>-0.20464500000000002</v>
      </c>
      <c r="R7" s="2">
        <f t="shared" si="1"/>
        <v>-0.178455</v>
      </c>
      <c r="S7" s="2">
        <f t="shared" si="1"/>
        <v>-0.178455</v>
      </c>
      <c r="T7" s="2">
        <f t="shared" si="1"/>
        <v>-0.16536000000000003</v>
      </c>
      <c r="U7" s="2">
        <f t="shared" si="1"/>
        <v>-0.13917000000000004</v>
      </c>
      <c r="V7" s="2">
        <f t="shared" si="1"/>
        <v>-0.13917000000000004</v>
      </c>
      <c r="W7" s="2">
        <f t="shared" si="1"/>
        <v>-0.13917000000000004</v>
      </c>
      <c r="X7" s="2">
        <f t="shared" si="1"/>
        <v>-0.12607500000000005</v>
      </c>
      <c r="Y7" s="2">
        <f t="shared" si="1"/>
        <v>-0.12607500000000005</v>
      </c>
      <c r="Z7" s="2">
        <f t="shared" si="1"/>
        <v>-0.11298000000000002</v>
      </c>
      <c r="AA7" s="2">
        <f t="shared" si="1"/>
        <v>0.170235</v>
      </c>
      <c r="AB7" s="2">
        <f t="shared" si="1"/>
        <v>0.14404500000000001</v>
      </c>
      <c r="AC7" s="2">
        <f t="shared" si="1"/>
        <v>0.13094999999999998</v>
      </c>
      <c r="AD7" s="2">
        <f t="shared" si="1"/>
        <v>0.13094999999999998</v>
      </c>
      <c r="AE7" s="2">
        <f t="shared" si="1"/>
        <v>0.10475999999999999</v>
      </c>
      <c r="AF7" s="2">
        <f t="shared" si="1"/>
        <v>5.2379999999999996E-2</v>
      </c>
      <c r="AG7" s="2">
        <f t="shared" si="1"/>
        <v>2.6189999999999998E-2</v>
      </c>
      <c r="AH7" s="2">
        <f t="shared" si="1"/>
        <v>2.6189999999999998E-2</v>
      </c>
      <c r="AI7" s="16"/>
    </row>
    <row r="8" spans="11:38" x14ac:dyDescent="0.35">
      <c r="K8" s="3" t="s">
        <v>4</v>
      </c>
      <c r="L8" s="3">
        <f>L7</f>
        <v>0</v>
      </c>
      <c r="M8" s="3">
        <f t="shared" ref="M8:AH8" si="2">L8+M7</f>
        <v>-0.32250000000000001</v>
      </c>
      <c r="N8" s="3">
        <f t="shared" si="2"/>
        <v>-0.64500000000000002</v>
      </c>
      <c r="O8" s="3">
        <f t="shared" si="2"/>
        <v>-0.91512000000000004</v>
      </c>
      <c r="P8" s="3">
        <f t="shared" si="2"/>
        <v>-1.172145</v>
      </c>
      <c r="Q8" s="3">
        <f t="shared" si="2"/>
        <v>-1.37679</v>
      </c>
      <c r="R8" s="3">
        <f t="shared" si="2"/>
        <v>-1.555245</v>
      </c>
      <c r="S8" s="3">
        <f t="shared" si="2"/>
        <v>-1.7337</v>
      </c>
      <c r="T8" s="3">
        <f t="shared" si="2"/>
        <v>-1.89906</v>
      </c>
      <c r="U8" s="3">
        <f t="shared" si="2"/>
        <v>-2.03823</v>
      </c>
      <c r="V8" s="3">
        <f t="shared" si="2"/>
        <v>-2.1774</v>
      </c>
      <c r="W8" s="3">
        <f t="shared" si="2"/>
        <v>-2.31657</v>
      </c>
      <c r="X8" s="3">
        <f t="shared" si="2"/>
        <v>-2.4426450000000002</v>
      </c>
      <c r="Y8" s="3">
        <f t="shared" si="2"/>
        <v>-2.5687200000000003</v>
      </c>
      <c r="Z8" s="3">
        <f t="shared" si="2"/>
        <v>-2.6817000000000002</v>
      </c>
      <c r="AA8" s="3">
        <f t="shared" si="2"/>
        <v>-2.5114650000000003</v>
      </c>
      <c r="AB8" s="5">
        <f t="shared" si="2"/>
        <v>-2.3674200000000001</v>
      </c>
      <c r="AC8" s="5">
        <f t="shared" si="2"/>
        <v>-2.2364700000000002</v>
      </c>
      <c r="AD8" s="5">
        <f t="shared" si="2"/>
        <v>-2.1055200000000003</v>
      </c>
      <c r="AE8" s="5">
        <f t="shared" si="2"/>
        <v>-2.0007600000000001</v>
      </c>
      <c r="AF8" s="5">
        <f t="shared" si="2"/>
        <v>-1.94838</v>
      </c>
      <c r="AG8" s="5">
        <f t="shared" si="2"/>
        <v>-1.9221900000000001</v>
      </c>
      <c r="AH8" s="5">
        <f t="shared" si="2"/>
        <v>-1.8960000000000001</v>
      </c>
    </row>
    <row r="9" spans="11:38" x14ac:dyDescent="0.35"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25"/>
    </row>
    <row r="10" spans="11:38" x14ac:dyDescent="0.35">
      <c r="K10" t="s">
        <v>15</v>
      </c>
      <c r="O10">
        <v>0.4</v>
      </c>
      <c r="P10">
        <v>0.5</v>
      </c>
      <c r="Q10">
        <v>0.9</v>
      </c>
      <c r="R10">
        <v>1.1000000000000001</v>
      </c>
      <c r="S10">
        <v>1.1000000000000001</v>
      </c>
      <c r="T10" s="14">
        <v>1.2</v>
      </c>
      <c r="U10" s="14">
        <v>1.4</v>
      </c>
      <c r="V10" s="14">
        <v>1.4</v>
      </c>
      <c r="W10" s="14">
        <v>1.4</v>
      </c>
      <c r="X10" s="14">
        <v>1.5</v>
      </c>
      <c r="Y10">
        <v>1.5</v>
      </c>
      <c r="Z10">
        <v>1.6</v>
      </c>
      <c r="AA10">
        <v>1.3</v>
      </c>
      <c r="AB10" s="14">
        <v>1.1000000000000001</v>
      </c>
      <c r="AC10" s="14">
        <v>1</v>
      </c>
      <c r="AD10" s="14">
        <v>1</v>
      </c>
      <c r="AE10" s="14">
        <v>0.8</v>
      </c>
      <c r="AF10" s="14">
        <v>0.4</v>
      </c>
      <c r="AG10" s="14">
        <v>0.2</v>
      </c>
      <c r="AH10" s="14">
        <v>0.2</v>
      </c>
    </row>
    <row r="11" spans="11:38" x14ac:dyDescent="0.35">
      <c r="O11" s="8"/>
      <c r="P11" s="8"/>
      <c r="Q11" s="8"/>
      <c r="R11" s="8"/>
      <c r="S11" s="8"/>
      <c r="T11" s="26"/>
      <c r="U11" s="26"/>
      <c r="V11" s="26"/>
      <c r="W11" s="26"/>
      <c r="X11" s="26"/>
      <c r="Y11" s="8"/>
      <c r="Z11" s="8"/>
      <c r="AA11" s="8"/>
      <c r="AB11" s="26"/>
      <c r="AC11" s="26"/>
      <c r="AD11" s="26"/>
      <c r="AE11" s="26"/>
      <c r="AF11" s="26"/>
      <c r="AG11" s="26"/>
      <c r="AH11" s="26"/>
      <c r="AI11" s="8"/>
      <c r="AJ11" s="8"/>
      <c r="AK11" s="8"/>
      <c r="AL11" s="8"/>
    </row>
    <row r="12" spans="11:38" x14ac:dyDescent="0.35">
      <c r="M12">
        <v>1</v>
      </c>
      <c r="N12">
        <v>1</v>
      </c>
      <c r="O12">
        <v>1</v>
      </c>
      <c r="P12">
        <v>1</v>
      </c>
      <c r="Q12">
        <v>2</v>
      </c>
      <c r="R12">
        <v>2</v>
      </c>
      <c r="S12">
        <v>2</v>
      </c>
      <c r="T12">
        <v>2</v>
      </c>
      <c r="U12">
        <v>3</v>
      </c>
      <c r="V12">
        <v>3</v>
      </c>
      <c r="W12">
        <v>3</v>
      </c>
      <c r="X12">
        <v>3</v>
      </c>
      <c r="Y12">
        <v>4</v>
      </c>
      <c r="Z12">
        <v>4</v>
      </c>
      <c r="AA12">
        <v>4</v>
      </c>
      <c r="AB12">
        <v>4</v>
      </c>
      <c r="AC12">
        <v>5</v>
      </c>
      <c r="AD12">
        <v>5</v>
      </c>
      <c r="AE12">
        <v>5</v>
      </c>
      <c r="AF12">
        <v>5</v>
      </c>
      <c r="AG12">
        <v>6</v>
      </c>
      <c r="AH12">
        <v>6</v>
      </c>
    </row>
    <row r="13" spans="11:38" x14ac:dyDescent="0.35">
      <c r="K13" s="1" t="s">
        <v>2</v>
      </c>
      <c r="L13" s="1" t="s">
        <v>9</v>
      </c>
      <c r="M13" s="1" t="s">
        <v>10</v>
      </c>
      <c r="N13" s="1" t="s">
        <v>11</v>
      </c>
      <c r="O13" s="1" t="s">
        <v>12</v>
      </c>
      <c r="P13" s="1" t="s">
        <v>13</v>
      </c>
      <c r="Q13" s="1" t="s">
        <v>14</v>
      </c>
      <c r="R13" s="1" t="s">
        <v>11</v>
      </c>
      <c r="S13" s="1" t="s">
        <v>12</v>
      </c>
      <c r="T13" s="1" t="s">
        <v>13</v>
      </c>
      <c r="U13" s="1" t="s">
        <v>14</v>
      </c>
      <c r="V13" s="1" t="s">
        <v>11</v>
      </c>
      <c r="W13" s="1" t="s">
        <v>12</v>
      </c>
      <c r="X13" s="1" t="s">
        <v>13</v>
      </c>
      <c r="Y13" s="1" t="s">
        <v>14</v>
      </c>
      <c r="Z13" s="1" t="s">
        <v>11</v>
      </c>
      <c r="AA13" s="1" t="s">
        <v>12</v>
      </c>
      <c r="AB13" s="1" t="s">
        <v>13</v>
      </c>
      <c r="AC13" s="1" t="s">
        <v>14</v>
      </c>
      <c r="AD13" s="1" t="s">
        <v>11</v>
      </c>
      <c r="AE13" s="1" t="s">
        <v>12</v>
      </c>
      <c r="AF13" s="1" t="s">
        <v>13</v>
      </c>
      <c r="AG13" s="1" t="s">
        <v>14</v>
      </c>
      <c r="AH13" s="1" t="s">
        <v>11</v>
      </c>
      <c r="AI13" s="1" t="s">
        <v>0</v>
      </c>
    </row>
    <row r="14" spans="11:38" x14ac:dyDescent="0.35">
      <c r="K14" t="s">
        <v>1</v>
      </c>
      <c r="L14" s="2">
        <f t="shared" ref="L14:AI14" si="3">L5</f>
        <v>0</v>
      </c>
      <c r="M14" s="10">
        <f t="shared" si="3"/>
        <v>0</v>
      </c>
      <c r="N14" s="10">
        <f t="shared" si="3"/>
        <v>0</v>
      </c>
      <c r="O14" s="10">
        <f t="shared" si="3"/>
        <v>5.2379999999999996E-2</v>
      </c>
      <c r="P14" s="10">
        <f t="shared" si="3"/>
        <v>6.5474999999999992E-2</v>
      </c>
      <c r="Q14" s="10">
        <f t="shared" si="3"/>
        <v>0.11785499999999999</v>
      </c>
      <c r="R14" s="10">
        <f t="shared" si="3"/>
        <v>0.14404500000000001</v>
      </c>
      <c r="S14" s="10">
        <f t="shared" si="3"/>
        <v>0.14404500000000001</v>
      </c>
      <c r="T14" s="10">
        <f t="shared" si="3"/>
        <v>0.15713999999999997</v>
      </c>
      <c r="U14" s="10">
        <f t="shared" si="3"/>
        <v>0.18332999999999997</v>
      </c>
      <c r="V14" s="10">
        <f t="shared" si="3"/>
        <v>0.18332999999999997</v>
      </c>
      <c r="W14" s="10">
        <f t="shared" si="3"/>
        <v>0.18332999999999997</v>
      </c>
      <c r="X14" s="10">
        <f t="shared" si="3"/>
        <v>0.19642499999999996</v>
      </c>
      <c r="Y14" s="10">
        <f t="shared" si="3"/>
        <v>0.19642499999999996</v>
      </c>
      <c r="Z14" s="10">
        <f t="shared" si="3"/>
        <v>0.20951999999999998</v>
      </c>
      <c r="AA14" s="10">
        <f t="shared" si="3"/>
        <v>0.170235</v>
      </c>
      <c r="AB14" s="10">
        <f t="shared" si="3"/>
        <v>0.14404500000000001</v>
      </c>
      <c r="AC14" s="10">
        <f t="shared" si="3"/>
        <v>0.13094999999999998</v>
      </c>
      <c r="AD14" s="10">
        <f t="shared" si="3"/>
        <v>0.13094999999999998</v>
      </c>
      <c r="AE14" s="10">
        <f t="shared" si="3"/>
        <v>0.10475999999999999</v>
      </c>
      <c r="AF14" s="10">
        <f t="shared" si="3"/>
        <v>5.2379999999999996E-2</v>
      </c>
      <c r="AG14" s="10">
        <f t="shared" si="3"/>
        <v>2.6189999999999998E-2</v>
      </c>
      <c r="AH14" s="10">
        <f t="shared" si="3"/>
        <v>2.6189999999999998E-2</v>
      </c>
      <c r="AI14" s="2">
        <f t="shared" si="3"/>
        <v>2.6190000000000002</v>
      </c>
    </row>
    <row r="15" spans="11:38" x14ac:dyDescent="0.35">
      <c r="K15" t="s">
        <v>5</v>
      </c>
      <c r="L15" s="2">
        <f t="shared" ref="L15:AI15" si="4">L6</f>
        <v>0</v>
      </c>
      <c r="M15" s="10">
        <f t="shared" si="4"/>
        <v>-0.32250000000000001</v>
      </c>
      <c r="N15" s="10">
        <f t="shared" si="4"/>
        <v>-0.32250000000000001</v>
      </c>
      <c r="O15" s="10">
        <f t="shared" si="4"/>
        <v>-0.32250000000000001</v>
      </c>
      <c r="P15" s="10">
        <f t="shared" si="4"/>
        <v>-0.32250000000000001</v>
      </c>
      <c r="Q15" s="10">
        <f t="shared" si="4"/>
        <v>-0.32250000000000001</v>
      </c>
      <c r="R15" s="10">
        <f t="shared" si="4"/>
        <v>-0.32250000000000001</v>
      </c>
      <c r="S15" s="10">
        <f t="shared" si="4"/>
        <v>-0.32250000000000001</v>
      </c>
      <c r="T15" s="10">
        <f t="shared" si="4"/>
        <v>-0.32250000000000001</v>
      </c>
      <c r="U15" s="10">
        <f t="shared" si="4"/>
        <v>-0.32250000000000001</v>
      </c>
      <c r="V15" s="10">
        <f t="shared" si="4"/>
        <v>-0.32250000000000001</v>
      </c>
      <c r="W15" s="10">
        <f t="shared" si="4"/>
        <v>-0.32250000000000001</v>
      </c>
      <c r="X15" s="10">
        <f t="shared" si="4"/>
        <v>-0.32250000000000001</v>
      </c>
      <c r="Y15" s="10">
        <f t="shared" si="4"/>
        <v>-0.32250000000000001</v>
      </c>
      <c r="Z15" s="10">
        <f t="shared" si="4"/>
        <v>-0.32250000000000001</v>
      </c>
      <c r="AA15" s="10">
        <f t="shared" si="4"/>
        <v>0</v>
      </c>
      <c r="AB15" s="10">
        <f t="shared" si="4"/>
        <v>0</v>
      </c>
      <c r="AC15" s="10">
        <f t="shared" si="4"/>
        <v>0</v>
      </c>
      <c r="AD15" s="10">
        <f t="shared" si="4"/>
        <v>0</v>
      </c>
      <c r="AE15" s="10">
        <f t="shared" si="4"/>
        <v>0</v>
      </c>
      <c r="AF15" s="10">
        <f t="shared" si="4"/>
        <v>0</v>
      </c>
      <c r="AG15" s="10">
        <f t="shared" si="4"/>
        <v>0</v>
      </c>
      <c r="AH15" s="10">
        <f t="shared" si="4"/>
        <v>0</v>
      </c>
      <c r="AI15" s="2">
        <f t="shared" si="4"/>
        <v>-4.5149999999999988</v>
      </c>
    </row>
    <row r="16" spans="11:38" x14ac:dyDescent="0.35">
      <c r="K16" t="s">
        <v>6</v>
      </c>
      <c r="L16" s="2">
        <v>2.5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C16" s="2">
        <f>-M16</f>
        <v>0</v>
      </c>
      <c r="AD16" s="2">
        <f>-N16</f>
        <v>0</v>
      </c>
      <c r="AE16" s="2">
        <f>-O16</f>
        <v>0</v>
      </c>
      <c r="AF16" s="2">
        <f>-P16</f>
        <v>0</v>
      </c>
      <c r="AG16" s="2">
        <f>-Q16</f>
        <v>0</v>
      </c>
      <c r="AH16" s="2">
        <f>-L16</f>
        <v>-2.5</v>
      </c>
    </row>
    <row r="17" spans="11:35" x14ac:dyDescent="0.35">
      <c r="K17" t="s">
        <v>16</v>
      </c>
      <c r="L17" s="2">
        <f t="shared" ref="L17:AH17" si="5">SUM(L14:L16)</f>
        <v>2.5</v>
      </c>
      <c r="M17" s="2">
        <f t="shared" si="5"/>
        <v>-0.32250000000000001</v>
      </c>
      <c r="N17" s="2">
        <f t="shared" si="5"/>
        <v>-0.32250000000000001</v>
      </c>
      <c r="O17" s="2">
        <f t="shared" si="5"/>
        <v>-0.27012000000000003</v>
      </c>
      <c r="P17" s="2">
        <f t="shared" si="5"/>
        <v>-0.257025</v>
      </c>
      <c r="Q17" s="2">
        <f t="shared" si="5"/>
        <v>-0.20464500000000002</v>
      </c>
      <c r="R17" s="2">
        <f t="shared" si="5"/>
        <v>-0.178455</v>
      </c>
      <c r="S17" s="2">
        <f t="shared" si="5"/>
        <v>-0.178455</v>
      </c>
      <c r="T17" s="2">
        <f t="shared" si="5"/>
        <v>-0.16536000000000003</v>
      </c>
      <c r="U17" s="2">
        <f t="shared" si="5"/>
        <v>-0.13917000000000004</v>
      </c>
      <c r="V17" s="2">
        <f t="shared" si="5"/>
        <v>-0.13917000000000004</v>
      </c>
      <c r="W17" s="2">
        <f t="shared" si="5"/>
        <v>-0.13917000000000004</v>
      </c>
      <c r="X17" s="2">
        <f t="shared" si="5"/>
        <v>-0.12607500000000005</v>
      </c>
      <c r="Y17" s="2">
        <f t="shared" si="5"/>
        <v>-0.12607500000000005</v>
      </c>
      <c r="Z17" s="2">
        <f t="shared" si="5"/>
        <v>-0.11298000000000002</v>
      </c>
      <c r="AA17" s="2">
        <f t="shared" si="5"/>
        <v>0.170235</v>
      </c>
      <c r="AB17" s="2">
        <f t="shared" si="5"/>
        <v>0.14404500000000001</v>
      </c>
      <c r="AC17" s="2">
        <f t="shared" si="5"/>
        <v>0.13094999999999998</v>
      </c>
      <c r="AD17" s="2">
        <f t="shared" si="5"/>
        <v>0.13094999999999998</v>
      </c>
      <c r="AE17" s="2">
        <f t="shared" si="5"/>
        <v>0.10475999999999999</v>
      </c>
      <c r="AF17" s="2">
        <f t="shared" si="5"/>
        <v>5.2379999999999996E-2</v>
      </c>
      <c r="AG17" s="2">
        <f t="shared" si="5"/>
        <v>2.6189999999999998E-2</v>
      </c>
      <c r="AH17" s="2">
        <f t="shared" si="5"/>
        <v>-2.4738099999999998</v>
      </c>
    </row>
    <row r="18" spans="11:35" x14ac:dyDescent="0.35">
      <c r="K18" s="3" t="s">
        <v>4</v>
      </c>
      <c r="L18" s="2">
        <f>L17</f>
        <v>2.5</v>
      </c>
      <c r="M18" s="2">
        <f t="shared" ref="M18:AH18" si="6">L18+M17</f>
        <v>2.1775000000000002</v>
      </c>
      <c r="N18" s="2">
        <f t="shared" si="6"/>
        <v>1.8550000000000002</v>
      </c>
      <c r="O18" s="2">
        <f t="shared" si="6"/>
        <v>1.5848800000000001</v>
      </c>
      <c r="P18" s="2">
        <f t="shared" si="6"/>
        <v>1.327855</v>
      </c>
      <c r="Q18" s="2">
        <f t="shared" si="6"/>
        <v>1.12321</v>
      </c>
      <c r="R18" s="2">
        <f t="shared" si="6"/>
        <v>0.94475500000000001</v>
      </c>
      <c r="S18" s="2">
        <f t="shared" si="6"/>
        <v>0.76629999999999998</v>
      </c>
      <c r="T18" s="2">
        <f t="shared" si="6"/>
        <v>0.60093999999999992</v>
      </c>
      <c r="U18" s="2">
        <f t="shared" si="6"/>
        <v>0.4617699999999999</v>
      </c>
      <c r="V18" s="2">
        <f t="shared" si="6"/>
        <v>0.32259999999999989</v>
      </c>
      <c r="W18" s="2">
        <f t="shared" si="6"/>
        <v>0.18342999999999984</v>
      </c>
      <c r="X18" s="2">
        <f t="shared" si="6"/>
        <v>5.7354999999999795E-2</v>
      </c>
      <c r="Y18" s="2">
        <f t="shared" si="6"/>
        <v>-6.8720000000000253E-2</v>
      </c>
      <c r="Z18" s="2">
        <f t="shared" si="6"/>
        <v>-0.18170000000000028</v>
      </c>
      <c r="AA18" s="2">
        <f t="shared" si="6"/>
        <v>-1.1465000000000281E-2</v>
      </c>
      <c r="AB18" s="2">
        <f t="shared" si="6"/>
        <v>0.13257999999999973</v>
      </c>
      <c r="AC18" s="2">
        <f t="shared" si="6"/>
        <v>0.26352999999999971</v>
      </c>
      <c r="AD18" s="2">
        <f t="shared" si="6"/>
        <v>0.39447999999999972</v>
      </c>
      <c r="AE18" s="2">
        <f t="shared" si="6"/>
        <v>0.49923999999999968</v>
      </c>
      <c r="AF18" s="2">
        <f t="shared" si="6"/>
        <v>0.55161999999999967</v>
      </c>
      <c r="AG18" s="2">
        <f t="shared" si="6"/>
        <v>0.57780999999999971</v>
      </c>
      <c r="AH18" s="2">
        <f t="shared" si="6"/>
        <v>-1.8960000000000001</v>
      </c>
    </row>
    <row r="19" spans="11:35" x14ac:dyDescent="0.35">
      <c r="K19" t="s">
        <v>17</v>
      </c>
      <c r="L19" s="2">
        <f t="shared" ref="L19:AH19" si="7">-L16</f>
        <v>-2.5</v>
      </c>
      <c r="M19" s="2">
        <f t="shared" si="7"/>
        <v>0</v>
      </c>
      <c r="N19" s="2">
        <f t="shared" si="7"/>
        <v>0</v>
      </c>
      <c r="O19" s="2">
        <f t="shared" si="7"/>
        <v>0</v>
      </c>
      <c r="P19" s="2">
        <f t="shared" si="7"/>
        <v>0</v>
      </c>
      <c r="Q19" s="2">
        <f t="shared" si="7"/>
        <v>0</v>
      </c>
      <c r="R19" s="2">
        <f t="shared" si="7"/>
        <v>0</v>
      </c>
      <c r="S19" s="2">
        <f t="shared" si="7"/>
        <v>0</v>
      </c>
      <c r="T19" s="2">
        <f t="shared" si="7"/>
        <v>0</v>
      </c>
      <c r="U19" s="2">
        <f t="shared" si="7"/>
        <v>0</v>
      </c>
      <c r="V19" s="2">
        <f t="shared" si="7"/>
        <v>0</v>
      </c>
      <c r="W19" s="2">
        <f t="shared" si="7"/>
        <v>0</v>
      </c>
      <c r="X19" s="2">
        <f t="shared" si="7"/>
        <v>0</v>
      </c>
      <c r="Y19" s="2">
        <f t="shared" si="7"/>
        <v>0</v>
      </c>
      <c r="Z19" s="2">
        <f t="shared" si="7"/>
        <v>0</v>
      </c>
      <c r="AA19" s="2">
        <f t="shared" si="7"/>
        <v>0</v>
      </c>
      <c r="AB19" s="2">
        <f t="shared" si="7"/>
        <v>0</v>
      </c>
      <c r="AC19" s="2">
        <f t="shared" si="7"/>
        <v>0</v>
      </c>
      <c r="AD19" s="2">
        <f t="shared" si="7"/>
        <v>0</v>
      </c>
      <c r="AE19" s="2">
        <f t="shared" si="7"/>
        <v>0</v>
      </c>
      <c r="AF19" s="2">
        <f t="shared" si="7"/>
        <v>0</v>
      </c>
      <c r="AG19" s="2">
        <f t="shared" si="7"/>
        <v>0</v>
      </c>
      <c r="AH19" s="2">
        <f t="shared" si="7"/>
        <v>2.5</v>
      </c>
      <c r="AI19">
        <f>SUM(L19:AH19)</f>
        <v>0</v>
      </c>
    </row>
  </sheetData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PFP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Levitt</dc:creator>
  <cp:lastModifiedBy>Andrew Levitt</cp:lastModifiedBy>
  <dcterms:created xsi:type="dcterms:W3CDTF">2016-02-19T17:56:35Z</dcterms:created>
  <dcterms:modified xsi:type="dcterms:W3CDTF">2025-07-07T12:48:24Z</dcterms:modified>
</cp:coreProperties>
</file>